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75" windowWidth="8460" windowHeight="3990" activeTab="0"/>
  </bookViews>
  <sheets>
    <sheet name="Gearing Chooser" sheetId="1" r:id="rId1"/>
    <sheet name="Matrix" sheetId="2" r:id="rId2"/>
  </sheets>
  <definedNames>
    <definedName name="solver_adj" localSheetId="0" hidden="1">'Gearing Chooser'!$D$4:$E$4</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'Gearing Chooser'!$D$4</definedName>
    <definedName name="solver_lhs2" localSheetId="0" hidden="1">'Gearing Chooser'!$D$4</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'Gearing Chooser'!$H$4</definedName>
    <definedName name="solver_pre" localSheetId="0" hidden="1">0.000001</definedName>
    <definedName name="solver_rel1" localSheetId="0" hidden="1">1</definedName>
    <definedName name="solver_rel2" localSheetId="0" hidden="1">3</definedName>
    <definedName name="solver_rhs1" localSheetId="0" hidden="1">5000</definedName>
    <definedName name="solver_rhs2" localSheetId="0" hidden="1">3000</definedName>
    <definedName name="solver_scl" localSheetId="0" hidden="1">2</definedName>
    <definedName name="solver_sho" localSheetId="0" hidden="1">2</definedName>
    <definedName name="solver_tim" localSheetId="0" hidden="1">20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<sst xmlns="http://schemas.openxmlformats.org/spreadsheetml/2006/main" count="48" uniqueCount="35">
  <si>
    <t>94-'97 F-body T56</t>
  </si>
  <si>
    <t>Gear</t>
  </si>
  <si>
    <t>Rear</t>
  </si>
  <si>
    <t>Tire Dia. (in)</t>
  </si>
  <si>
    <t>MPH</t>
  </si>
  <si>
    <t>RPM</t>
  </si>
  <si>
    <t>Torque</t>
  </si>
  <si>
    <t>315 35ZR17 Kumho V700</t>
  </si>
  <si>
    <t>Effective Ratio</t>
  </si>
  <si>
    <t>Shiftpoint MPH</t>
  </si>
  <si>
    <t>Shiftpoint RPM</t>
  </si>
  <si>
    <t>Starting RPM</t>
  </si>
  <si>
    <t>1st Gear</t>
  </si>
  <si>
    <t>2nd Gear</t>
  </si>
  <si>
    <t>3rd Gear</t>
  </si>
  <si>
    <t>4th Gear</t>
  </si>
  <si>
    <t>5th Gear</t>
  </si>
  <si>
    <t>6th Gear</t>
  </si>
  <si>
    <t>Starting MPH</t>
  </si>
  <si>
    <t>A</t>
  </si>
  <si>
    <t>B</t>
  </si>
  <si>
    <t>C</t>
  </si>
  <si>
    <t>D</t>
  </si>
  <si>
    <t>E</t>
  </si>
  <si>
    <t>F</t>
  </si>
  <si>
    <t>HP</t>
  </si>
  <si>
    <t>RPM(x)</t>
  </si>
  <si>
    <t>TQ f(x)</t>
  </si>
  <si>
    <t>Avg HP</t>
  </si>
  <si>
    <t>Z28tt Dyno</t>
  </si>
  <si>
    <t>Note: HP is calculated from torque</t>
  </si>
  <si>
    <t>The Excel Trendline function can be used on the graph to generate a polynomial formula of the HP curve. This is used for TQ, but you can overwrite the values.</t>
  </si>
  <si>
    <t>5th Order Poly</t>
  </si>
  <si>
    <t>Gearing &amp; Shift Point Calculator
Beta V0.2</t>
  </si>
  <si>
    <t>1. Enter Gear Ratios, Tire Diameter, and Rear Ratio (in blue). Current numbers are actuals from the Z28tt.
2. Enter approximate shift points (in blue).
3. Enter Horsepower Numbers on "Matrix" worksheet. Currently they are calculated from a 4th order polynomial that matches the Z28tt power curve from an old dyno run.
4. Play with shift points to max out "AvgHP", which is area under the curve. These are the intersection points of the HP vs MPH curves below. Change the shiftpoints to match the "Shift MPH" on the graph below. You'll see it affects the next gear as well, since that is the starting rpm for the next gear.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</si>
</sst>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000"/>
  </numFmts>
  <fonts count="15">
    <font>
      <sz val="10"/>
      <name val="Arial"/>
      <family val="0"/>
    </font>
    <font>
      <b/>
      <sz val="10"/>
      <name val="Arial"/>
      <family val="2"/>
    </font>
    <font>
      <u val="single"/>
      <sz val="10"/>
      <color indexed="12"/>
      <name val="Arial"/>
      <family val="0"/>
    </font>
    <font>
      <u val="single"/>
      <sz val="10"/>
      <color indexed="36"/>
      <name val="Arial"/>
      <family val="0"/>
    </font>
    <font>
      <sz val="8.25"/>
      <name val="Arial"/>
      <family val="0"/>
    </font>
    <font>
      <sz val="8.5"/>
      <name val="Arial"/>
      <family val="0"/>
    </font>
    <font>
      <b/>
      <sz val="8"/>
      <name val="Arial"/>
      <family val="0"/>
    </font>
    <font>
      <sz val="10"/>
      <color indexed="12"/>
      <name val="Arial"/>
      <family val="2"/>
    </font>
    <font>
      <b/>
      <sz val="10"/>
      <color indexed="12"/>
      <name val="Arial"/>
      <family val="2"/>
    </font>
    <font>
      <b/>
      <sz val="14"/>
      <name val="Arial"/>
      <family val="2"/>
    </font>
    <font>
      <sz val="9.25"/>
      <name val="Arial"/>
      <family val="0"/>
    </font>
    <font>
      <b/>
      <sz val="11.75"/>
      <name val="Arial"/>
      <family val="0"/>
    </font>
    <font>
      <vertAlign val="superscript"/>
      <sz val="9.25"/>
      <name val="Arial"/>
      <family val="0"/>
    </font>
    <font>
      <sz val="8"/>
      <name val="Arial"/>
      <family val="2"/>
    </font>
    <font>
      <sz val="9"/>
      <name val="Arial"/>
      <family val="2"/>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wrapText="1"/>
    </xf>
    <xf numFmtId="1" fontId="0" fillId="0" borderId="0" xfId="0" applyNumberFormat="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1" fontId="0" fillId="0" borderId="0" xfId="0" applyNumberFormat="1" applyBorder="1" applyAlignment="1">
      <alignment wrapText="1"/>
    </xf>
    <xf numFmtId="0" fontId="0" fillId="0" borderId="5" xfId="0" applyBorder="1" applyAlignment="1">
      <alignment wrapText="1"/>
    </xf>
    <xf numFmtId="0" fontId="0" fillId="0" borderId="6" xfId="0" applyBorder="1" applyAlignment="1">
      <alignment wrapText="1"/>
    </xf>
    <xf numFmtId="1" fontId="0" fillId="0" borderId="7" xfId="0" applyNumberFormat="1" applyBorder="1" applyAlignment="1">
      <alignment wrapText="1"/>
    </xf>
    <xf numFmtId="0" fontId="0" fillId="0" borderId="8" xfId="0" applyBorder="1" applyAlignment="1">
      <alignment wrapText="1"/>
    </xf>
    <xf numFmtId="11" fontId="0" fillId="0" borderId="0" xfId="0" applyNumberFormat="1" applyAlignment="1">
      <alignment wrapText="1"/>
    </xf>
    <xf numFmtId="0" fontId="0" fillId="0" borderId="0" xfId="0" applyAlignment="1">
      <alignment/>
    </xf>
    <xf numFmtId="0" fontId="7" fillId="0" borderId="0" xfId="0" applyFont="1" applyAlignment="1" applyProtection="1">
      <alignment wrapText="1"/>
      <protection locked="0"/>
    </xf>
    <xf numFmtId="11" fontId="7" fillId="0" borderId="0" xfId="0" applyNumberFormat="1" applyFont="1" applyAlignment="1" applyProtection="1">
      <alignment wrapText="1"/>
      <protection locked="0"/>
    </xf>
    <xf numFmtId="1" fontId="7" fillId="0" borderId="0" xfId="0" applyNumberFormat="1" applyFont="1" applyAlignment="1" applyProtection="1">
      <alignment wrapText="1"/>
      <protection locked="0"/>
    </xf>
    <xf numFmtId="0" fontId="0" fillId="0" borderId="2" xfId="0" applyBorder="1" applyAlignment="1" quotePrefix="1">
      <alignment wrapText="1"/>
    </xf>
    <xf numFmtId="2" fontId="8" fillId="0" borderId="0" xfId="0" applyNumberFormat="1" applyFont="1" applyBorder="1" applyAlignment="1" applyProtection="1">
      <alignment wrapText="1"/>
      <protection locked="0"/>
    </xf>
    <xf numFmtId="0" fontId="0" fillId="0" borderId="0" xfId="0" applyBorder="1" applyAlignment="1">
      <alignment wrapText="1"/>
    </xf>
    <xf numFmtId="0" fontId="8" fillId="0" borderId="0" xfId="0" applyFont="1" applyBorder="1" applyAlignment="1" applyProtection="1">
      <alignment wrapText="1"/>
      <protection locked="0"/>
    </xf>
    <xf numFmtId="167" fontId="1" fillId="0" borderId="5" xfId="0" applyNumberFormat="1" applyFont="1" applyBorder="1" applyAlignment="1">
      <alignment wrapText="1"/>
    </xf>
    <xf numFmtId="1" fontId="0" fillId="0" borderId="0" xfId="0" applyNumberFormat="1" applyFont="1" applyBorder="1" applyAlignment="1">
      <alignment wrapText="1"/>
    </xf>
    <xf numFmtId="0" fontId="8" fillId="0" borderId="7" xfId="0" applyFont="1" applyBorder="1" applyAlignment="1" applyProtection="1">
      <alignment wrapText="1"/>
      <protection locked="0"/>
    </xf>
    <xf numFmtId="0" fontId="0" fillId="0" borderId="7" xfId="0" applyBorder="1" applyAlignment="1">
      <alignment wrapText="1"/>
    </xf>
    <xf numFmtId="1" fontId="0" fillId="0" borderId="0" xfId="0" applyNumberFormat="1" applyAlignment="1">
      <alignment/>
    </xf>
    <xf numFmtId="0" fontId="0" fillId="0" borderId="0" xfId="0" applyAlignment="1">
      <alignment wrapText="1"/>
    </xf>
    <xf numFmtId="0" fontId="14" fillId="0" borderId="0" xfId="0" applyFont="1" applyBorder="1" applyAlignment="1">
      <alignment wrapText="1"/>
    </xf>
    <xf numFmtId="0" fontId="0" fillId="0" borderId="0" xfId="0" applyBorder="1" applyAlignment="1">
      <alignment wrapText="1"/>
    </xf>
    <xf numFmtId="0" fontId="9" fillId="0" borderId="0" xfId="0" applyFont="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167" fontId="1" fillId="0" borderId="5" xfId="0" applyNumberFormat="1" applyFont="1" applyBorder="1" applyAlignment="1" applyProtection="1">
      <alignmen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Arial"/>
                <a:ea typeface="Arial"/>
                <a:cs typeface="Arial"/>
              </a:rPr>
              <a:t>RPM vs MPH</a:t>
            </a:r>
          </a:p>
        </c:rich>
      </c:tx>
      <c:layout/>
      <c:spPr>
        <a:noFill/>
        <a:ln>
          <a:noFill/>
        </a:ln>
      </c:spPr>
    </c:title>
    <c:plotArea>
      <c:layout>
        <c:manualLayout>
          <c:xMode val="edge"/>
          <c:yMode val="edge"/>
          <c:x val="0.03925"/>
          <c:y val="0.061"/>
          <c:w val="0.96075"/>
          <c:h val="0.9255"/>
        </c:manualLayout>
      </c:layout>
      <c:scatterChart>
        <c:scatterStyle val="lineMarker"/>
        <c:varyColors val="0"/>
        <c:ser>
          <c:idx val="1"/>
          <c:order val="0"/>
          <c:tx>
            <c:strRef>
              <c:f>'Gearing Chooser'!$A$3</c:f>
              <c:strCache>
                <c:ptCount val="1"/>
                <c:pt idx="0">
                  <c:v>1st Gear</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'Gearing Chooser'!$F$3:$G$3</c:f>
              <c:numCache/>
            </c:numRef>
          </c:xVal>
          <c:yVal>
            <c:numRef>
              <c:f>'Gearing Chooser'!$D$3:$E$3</c:f>
              <c:numCache/>
            </c:numRef>
          </c:yVal>
          <c:smooth val="0"/>
        </c:ser>
        <c:ser>
          <c:idx val="0"/>
          <c:order val="1"/>
          <c:tx>
            <c:strRef>
              <c:f>'Gearing Chooser'!$A$4</c:f>
              <c:strCache>
                <c:ptCount val="1"/>
                <c:pt idx="0">
                  <c:v>2nd Gear</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Percent val="0"/>
          </c:dLbls>
          <c:xVal>
            <c:numRef>
              <c:f>'Gearing Chooser'!$F$4:$G$4</c:f>
              <c:numCache/>
            </c:numRef>
          </c:xVal>
          <c:yVal>
            <c:numRef>
              <c:f>'Gearing Chooser'!$D$4:$E$4</c:f>
              <c:numCache/>
            </c:numRef>
          </c:yVal>
          <c:smooth val="0"/>
        </c:ser>
        <c:ser>
          <c:idx val="2"/>
          <c:order val="2"/>
          <c:tx>
            <c:strRef>
              <c:f>'Gearing Chooser'!$A$5</c:f>
              <c:strCache>
                <c:ptCount val="1"/>
                <c:pt idx="0">
                  <c:v>3rd Gear</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1"/>
            <c:showBubbleSize val="0"/>
            <c:showCatName val="0"/>
            <c:showSerName val="0"/>
            <c:showPercent val="0"/>
          </c:dLbls>
          <c:xVal>
            <c:numRef>
              <c:f>'Gearing Chooser'!$F$5:$G$5</c:f>
              <c:numCache/>
            </c:numRef>
          </c:xVal>
          <c:yVal>
            <c:numRef>
              <c:f>'Gearing Chooser'!$D$5:$E$5</c:f>
              <c:numCache/>
            </c:numRef>
          </c:yVal>
          <c:smooth val="0"/>
        </c:ser>
        <c:ser>
          <c:idx val="3"/>
          <c:order val="3"/>
          <c:tx>
            <c:strRef>
              <c:f>'Gearing Chooser'!$A$6</c:f>
              <c:strCache>
                <c:ptCount val="1"/>
                <c:pt idx="0">
                  <c:v>4th Gear</c:v>
                </c:pt>
              </c:strCache>
            </c:strRef>
          </c:tx>
          <c:extLst>
            <c:ext xmlns:c14="http://schemas.microsoft.com/office/drawing/2007/8/2/chart" uri="{6F2FDCE9-48DA-4B69-8628-5D25D57E5C99}">
              <c14:invertSolidFillFmt>
                <c14:spPr>
                  <a:solidFill>
                    <a:srgbClr val="000000"/>
                  </a:solidFill>
                </c14:spPr>
              </c14:invertSolidFillFmt>
            </c:ext>
          </c:extLst>
          <c:marker>
            <c:symbol val="x"/>
          </c:marker>
          <c:dLbls>
            <c:numFmt formatCode="General" sourceLinked="1"/>
            <c:showLegendKey val="0"/>
            <c:showVal val="1"/>
            <c:showBubbleSize val="0"/>
            <c:showCatName val="0"/>
            <c:showSerName val="0"/>
            <c:showPercent val="0"/>
          </c:dLbls>
          <c:xVal>
            <c:numRef>
              <c:f>'Gearing Chooser'!$F$6:$G$6</c:f>
              <c:numCache/>
            </c:numRef>
          </c:xVal>
          <c:yVal>
            <c:numRef>
              <c:f>'Gearing Chooser'!$D$6:$E$6</c:f>
              <c:numCache/>
            </c:numRef>
          </c:yVal>
          <c:smooth val="0"/>
        </c:ser>
        <c:ser>
          <c:idx val="4"/>
          <c:order val="4"/>
          <c:tx>
            <c:strRef>
              <c:f>'Gearing Chooser'!$A$7</c:f>
              <c:strCache>
                <c:ptCount val="1"/>
                <c:pt idx="0">
                  <c:v>5th Gear</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dLbls>
            <c:numFmt formatCode="General" sourceLinked="1"/>
            <c:showLegendKey val="0"/>
            <c:showVal val="1"/>
            <c:showBubbleSize val="0"/>
            <c:showCatName val="0"/>
            <c:showSerName val="0"/>
            <c:showPercent val="0"/>
          </c:dLbls>
          <c:xVal>
            <c:numRef>
              <c:f>'Gearing Chooser'!$F$7:$G$7</c:f>
              <c:numCache/>
            </c:numRef>
          </c:xVal>
          <c:yVal>
            <c:numRef>
              <c:f>'Gearing Chooser'!$D$7:$E$7</c:f>
              <c:numCache/>
            </c:numRef>
          </c:yVal>
          <c:smooth val="0"/>
        </c:ser>
        <c:axId val="57044200"/>
        <c:axId val="43635753"/>
      </c:scatterChart>
      <c:valAx>
        <c:axId val="57044200"/>
        <c:scaling>
          <c:orientation val="minMax"/>
          <c:max val="175"/>
          <c:min val="25"/>
        </c:scaling>
        <c:axPos val="b"/>
        <c:title>
          <c:tx>
            <c:rich>
              <a:bodyPr vert="horz" rot="0" anchor="ctr"/>
              <a:lstStyle/>
              <a:p>
                <a:pPr algn="ctr">
                  <a:defRPr/>
                </a:pPr>
                <a:r>
                  <a:rPr lang="en-US" cap="none" sz="800" b="1" i="0" u="none" baseline="0">
                    <a:latin typeface="Arial"/>
                    <a:ea typeface="Arial"/>
                    <a:cs typeface="Arial"/>
                  </a:rPr>
                  <a:t>MPH</a:t>
                </a:r>
              </a:p>
            </c:rich>
          </c:tx>
          <c:layout>
            <c:manualLayout>
              <c:xMode val="factor"/>
              <c:yMode val="factor"/>
              <c:x val="0.02"/>
              <c:y val="-0.02"/>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out"/>
        <c:tickLblPos val="nextTo"/>
        <c:crossAx val="43635753"/>
        <c:crosses val="autoZero"/>
        <c:crossBetween val="midCat"/>
        <c:dispUnits/>
        <c:majorUnit val="25"/>
        <c:minorUnit val="5"/>
      </c:valAx>
      <c:valAx>
        <c:axId val="43635753"/>
        <c:scaling>
          <c:orientation val="minMax"/>
          <c:max val="6500"/>
          <c:min val="3500"/>
        </c:scaling>
        <c:axPos val="l"/>
        <c:title>
          <c:tx>
            <c:rich>
              <a:bodyPr vert="horz" rot="-5400000" anchor="ctr"/>
              <a:lstStyle/>
              <a:p>
                <a:pPr algn="ctr">
                  <a:defRPr/>
                </a:pPr>
                <a:r>
                  <a:rPr lang="en-US" cap="none" sz="800" b="1" i="0" u="none" baseline="0">
                    <a:latin typeface="Arial"/>
                    <a:ea typeface="Arial"/>
                    <a:cs typeface="Arial"/>
                  </a:rPr>
                  <a:t>RPM</a:t>
                </a:r>
              </a:p>
            </c:rich>
          </c:tx>
          <c:layout>
            <c:manualLayout>
              <c:xMode val="factor"/>
              <c:yMode val="factor"/>
              <c:x val="-0.0065"/>
              <c:y val="0.0032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out"/>
        <c:tickLblPos val="nextTo"/>
        <c:crossAx val="57044200"/>
        <c:crosses val="autoZero"/>
        <c:crossBetween val="midCat"/>
        <c:dispUnits/>
        <c:majorUnit val="500"/>
        <c:minorUnit val="250"/>
      </c:valAx>
      <c:spPr>
        <a:solidFill>
          <a:srgbClr val="FFFFFF"/>
        </a:solidFill>
        <a:ln w="12700">
          <a:solidFill>
            <a:srgbClr val="C0C0C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MPH vs HP</a:t>
            </a:r>
          </a:p>
        </c:rich>
      </c:tx>
      <c:layout>
        <c:manualLayout>
          <c:xMode val="factor"/>
          <c:yMode val="factor"/>
          <c:x val="-0.001"/>
          <c:y val="-0.02025"/>
        </c:manualLayout>
      </c:layout>
      <c:spPr>
        <a:noFill/>
        <a:ln>
          <a:noFill/>
        </a:ln>
      </c:spPr>
    </c:title>
    <c:plotArea>
      <c:layout>
        <c:manualLayout>
          <c:xMode val="edge"/>
          <c:yMode val="edge"/>
          <c:x val="0.042"/>
          <c:y val="0.048"/>
          <c:w val="0.924"/>
          <c:h val="0.893"/>
        </c:manualLayout>
      </c:layout>
      <c:scatterChart>
        <c:scatterStyle val="smooth"/>
        <c:varyColors val="0"/>
        <c:ser>
          <c:idx val="0"/>
          <c:order val="0"/>
          <c:tx>
            <c:v>1st</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Matrix!$K$4:$K$64</c:f>
              <c:numCache>
                <c:ptCount val="61"/>
                <c:pt idx="0">
                  <c:v>26.02589931082324</c:v>
                </c:pt>
                <c:pt idx="1">
                  <c:v>26.39769787240643</c:v>
                </c:pt>
                <c:pt idx="2">
                  <c:v>26.76949643398962</c:v>
                </c:pt>
                <c:pt idx="3">
                  <c:v>27.141294995572807</c:v>
                </c:pt>
                <c:pt idx="4">
                  <c:v>27.513093557155997</c:v>
                </c:pt>
                <c:pt idx="5">
                  <c:v>27.884892118739184</c:v>
                </c:pt>
                <c:pt idx="6">
                  <c:v>28.256690680322375</c:v>
                </c:pt>
                <c:pt idx="7">
                  <c:v>28.628489241905566</c:v>
                </c:pt>
                <c:pt idx="8">
                  <c:v>29.000287803488753</c:v>
                </c:pt>
                <c:pt idx="9">
                  <c:v>29.372086365071944</c:v>
                </c:pt>
                <c:pt idx="10">
                  <c:v>29.74388492665513</c:v>
                </c:pt>
                <c:pt idx="11">
                  <c:v>30.11568348823832</c:v>
                </c:pt>
                <c:pt idx="12">
                  <c:v>30.48748204982151</c:v>
                </c:pt>
                <c:pt idx="13">
                  <c:v>30.8592806114047</c:v>
                </c:pt>
                <c:pt idx="14">
                  <c:v>31.231079172987886</c:v>
                </c:pt>
                <c:pt idx="15">
                  <c:v>31.602877734571077</c:v>
                </c:pt>
                <c:pt idx="16">
                  <c:v>31.974676296154264</c:v>
                </c:pt>
                <c:pt idx="17">
                  <c:v>32.346474857737455</c:v>
                </c:pt>
                <c:pt idx="18">
                  <c:v>32.718273419320646</c:v>
                </c:pt>
                <c:pt idx="19">
                  <c:v>33.09007198090383</c:v>
                </c:pt>
                <c:pt idx="20">
                  <c:v>33.46187054248702</c:v>
                </c:pt>
                <c:pt idx="21">
                  <c:v>33.83366910407021</c:v>
                </c:pt>
                <c:pt idx="22">
                  <c:v>34.2054676656534</c:v>
                </c:pt>
                <c:pt idx="23">
                  <c:v>34.577266227236585</c:v>
                </c:pt>
                <c:pt idx="24">
                  <c:v>34.949064788819776</c:v>
                </c:pt>
                <c:pt idx="25">
                  <c:v>35.320863350402966</c:v>
                </c:pt>
                <c:pt idx="26">
                  <c:v>35.69266191198616</c:v>
                </c:pt>
                <c:pt idx="27">
                  <c:v>36.06446047356935</c:v>
                </c:pt>
                <c:pt idx="28">
                  <c:v>36.43625903515253</c:v>
                </c:pt>
                <c:pt idx="29">
                  <c:v>36.80805759673573</c:v>
                </c:pt>
                <c:pt idx="30">
                  <c:v>37.17985615831891</c:v>
                </c:pt>
                <c:pt idx="31">
                  <c:v>37.5516547199021</c:v>
                </c:pt>
                <c:pt idx="32">
                  <c:v>37.92345328148529</c:v>
                </c:pt>
                <c:pt idx="33">
                  <c:v>38.29525184306848</c:v>
                </c:pt>
                <c:pt idx="34">
                  <c:v>38.66705040465167</c:v>
                </c:pt>
                <c:pt idx="35">
                  <c:v>39.03884896623486</c:v>
                </c:pt>
                <c:pt idx="36">
                  <c:v>39.41064752781805</c:v>
                </c:pt>
                <c:pt idx="37">
                  <c:v>39.78244608940123</c:v>
                </c:pt>
                <c:pt idx="38">
                  <c:v>40.15424465098443</c:v>
                </c:pt>
                <c:pt idx="39">
                  <c:v>40.526043212567615</c:v>
                </c:pt>
                <c:pt idx="40">
                  <c:v>40.897841774150805</c:v>
                </c:pt>
                <c:pt idx="41">
                  <c:v>41.26964033573399</c:v>
                </c:pt>
                <c:pt idx="42">
                  <c:v>41.64143889731719</c:v>
                </c:pt>
                <c:pt idx="43">
                  <c:v>42.01323745890037</c:v>
                </c:pt>
                <c:pt idx="44">
                  <c:v>42.38503602048356</c:v>
                </c:pt>
                <c:pt idx="45">
                  <c:v>42.75683458206675</c:v>
                </c:pt>
                <c:pt idx="46">
                  <c:v>43.12863314364994</c:v>
                </c:pt>
                <c:pt idx="47">
                  <c:v>43.50043170523313</c:v>
                </c:pt>
                <c:pt idx="48">
                  <c:v>43.87223026681632</c:v>
                </c:pt>
                <c:pt idx="49">
                  <c:v>44.24402882839951</c:v>
                </c:pt>
                <c:pt idx="50">
                  <c:v>44.61582738998269</c:v>
                </c:pt>
                <c:pt idx="51">
                  <c:v>44.98762595156589</c:v>
                </c:pt>
                <c:pt idx="52">
                  <c:v>45.35942451314907</c:v>
                </c:pt>
                <c:pt idx="53">
                  <c:v>45.73122307473226</c:v>
                </c:pt>
                <c:pt idx="54">
                  <c:v>46.10302163631545</c:v>
                </c:pt>
                <c:pt idx="55">
                  <c:v>46.474820197898644</c:v>
                </c:pt>
                <c:pt idx="56">
                  <c:v>46.846618759481835</c:v>
                </c:pt>
                <c:pt idx="57">
                  <c:v>47.218417321065026</c:v>
                </c:pt>
                <c:pt idx="58">
                  <c:v>47.5902158826482</c:v>
                </c:pt>
                <c:pt idx="59">
                  <c:v>47.9620144442314</c:v>
                </c:pt>
                <c:pt idx="60">
                  <c:v>48.33381300581459</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ser>
          <c:idx val="1"/>
          <c:order val="1"/>
          <c:tx>
            <c:v>2nd</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Matrix!$L$4:$L$64</c:f>
              <c:numCache>
                <c:ptCount val="61"/>
                <c:pt idx="0">
                  <c:v>38.89263604875833</c:v>
                </c:pt>
                <c:pt idx="1">
                  <c:v>39.44824513516916</c:v>
                </c:pt>
                <c:pt idx="2">
                  <c:v>40.00385422157999</c:v>
                </c:pt>
                <c:pt idx="3">
                  <c:v>40.559463307990825</c:v>
                </c:pt>
                <c:pt idx="4">
                  <c:v>41.11507239440166</c:v>
                </c:pt>
                <c:pt idx="5">
                  <c:v>41.67068148081249</c:v>
                </c:pt>
                <c:pt idx="6">
                  <c:v>42.22629056722333</c:v>
                </c:pt>
                <c:pt idx="7">
                  <c:v>42.781899653634156</c:v>
                </c:pt>
                <c:pt idx="8">
                  <c:v>43.337508740044996</c:v>
                </c:pt>
                <c:pt idx="9">
                  <c:v>43.89311782645582</c:v>
                </c:pt>
                <c:pt idx="10">
                  <c:v>44.44872691286666</c:v>
                </c:pt>
                <c:pt idx="11">
                  <c:v>45.00433599927749</c:v>
                </c:pt>
                <c:pt idx="12">
                  <c:v>45.55994508568833</c:v>
                </c:pt>
                <c:pt idx="13">
                  <c:v>46.11555417209916</c:v>
                </c:pt>
                <c:pt idx="14">
                  <c:v>46.67116325850999</c:v>
                </c:pt>
                <c:pt idx="15">
                  <c:v>47.226772344920825</c:v>
                </c:pt>
                <c:pt idx="16">
                  <c:v>47.78238143133166</c:v>
                </c:pt>
                <c:pt idx="17">
                  <c:v>48.33799051774249</c:v>
                </c:pt>
                <c:pt idx="18">
                  <c:v>48.89359960415333</c:v>
                </c:pt>
                <c:pt idx="19">
                  <c:v>49.44920869056416</c:v>
                </c:pt>
                <c:pt idx="20">
                  <c:v>50.00481777697499</c:v>
                </c:pt>
                <c:pt idx="21">
                  <c:v>50.56042686338582</c:v>
                </c:pt>
                <c:pt idx="22">
                  <c:v>51.11603594979666</c:v>
                </c:pt>
                <c:pt idx="23">
                  <c:v>51.671645036207494</c:v>
                </c:pt>
                <c:pt idx="24">
                  <c:v>52.22725412261833</c:v>
                </c:pt>
                <c:pt idx="25">
                  <c:v>52.78286320902915</c:v>
                </c:pt>
                <c:pt idx="26">
                  <c:v>53.33847229543999</c:v>
                </c:pt>
                <c:pt idx="27">
                  <c:v>53.894081381850825</c:v>
                </c:pt>
                <c:pt idx="28">
                  <c:v>54.44969046826166</c:v>
                </c:pt>
                <c:pt idx="29">
                  <c:v>55.00529955467249</c:v>
                </c:pt>
                <c:pt idx="30">
                  <c:v>55.56090864108333</c:v>
                </c:pt>
                <c:pt idx="31">
                  <c:v>56.116517727494156</c:v>
                </c:pt>
                <c:pt idx="32">
                  <c:v>56.67212681390499</c:v>
                </c:pt>
                <c:pt idx="33">
                  <c:v>57.22773590031582</c:v>
                </c:pt>
                <c:pt idx="34">
                  <c:v>57.78334498672666</c:v>
                </c:pt>
                <c:pt idx="35">
                  <c:v>58.338954073137494</c:v>
                </c:pt>
                <c:pt idx="36">
                  <c:v>58.89456315954832</c:v>
                </c:pt>
                <c:pt idx="37">
                  <c:v>59.45017224595915</c:v>
                </c:pt>
                <c:pt idx="38">
                  <c:v>60.00578133236999</c:v>
                </c:pt>
                <c:pt idx="39">
                  <c:v>60.561390418780825</c:v>
                </c:pt>
                <c:pt idx="40">
                  <c:v>61.11699950519166</c:v>
                </c:pt>
                <c:pt idx="41">
                  <c:v>61.67260859160248</c:v>
                </c:pt>
                <c:pt idx="42">
                  <c:v>62.22821767801333</c:v>
                </c:pt>
                <c:pt idx="43">
                  <c:v>62.783826764424155</c:v>
                </c:pt>
                <c:pt idx="44">
                  <c:v>63.33943585083499</c:v>
                </c:pt>
                <c:pt idx="45">
                  <c:v>63.89504493724582</c:v>
                </c:pt>
                <c:pt idx="46">
                  <c:v>64.45065402365665</c:v>
                </c:pt>
                <c:pt idx="47">
                  <c:v>65.0062631100675</c:v>
                </c:pt>
                <c:pt idx="48">
                  <c:v>65.56187219647832</c:v>
                </c:pt>
                <c:pt idx="49">
                  <c:v>66.11748128288914</c:v>
                </c:pt>
                <c:pt idx="50">
                  <c:v>66.6730903693</c:v>
                </c:pt>
                <c:pt idx="51">
                  <c:v>67.22869945571082</c:v>
                </c:pt>
                <c:pt idx="52">
                  <c:v>67.78430854212165</c:v>
                </c:pt>
                <c:pt idx="53">
                  <c:v>68.33991762853249</c:v>
                </c:pt>
                <c:pt idx="54">
                  <c:v>68.89552671494333</c:v>
                </c:pt>
                <c:pt idx="55">
                  <c:v>69.45113580135416</c:v>
                </c:pt>
                <c:pt idx="56">
                  <c:v>70.00674488776498</c:v>
                </c:pt>
                <c:pt idx="57">
                  <c:v>70.56235397417582</c:v>
                </c:pt>
                <c:pt idx="58">
                  <c:v>71.11796306058666</c:v>
                </c:pt>
                <c:pt idx="59">
                  <c:v>71.67357214699749</c:v>
                </c:pt>
                <c:pt idx="60">
                  <c:v>72.22918123340831</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ser>
          <c:idx val="2"/>
          <c:order val="2"/>
          <c:tx>
            <c:v>3rd</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Matrix!$M$4:$M$64</c:f>
              <c:numCache>
                <c:ptCount val="61"/>
                <c:pt idx="0">
                  <c:v>53.252993974453695</c:v>
                </c:pt>
                <c:pt idx="1">
                  <c:v>54.013751031231614</c:v>
                </c:pt>
                <c:pt idx="2">
                  <c:v>54.77450808800952</c:v>
                </c:pt>
                <c:pt idx="3">
                  <c:v>55.53526514478743</c:v>
                </c:pt>
                <c:pt idx="4">
                  <c:v>56.296022201565336</c:v>
                </c:pt>
                <c:pt idx="5">
                  <c:v>57.056779258343255</c:v>
                </c:pt>
                <c:pt idx="6">
                  <c:v>57.81753631512116</c:v>
                </c:pt>
                <c:pt idx="7">
                  <c:v>58.578293371899065</c:v>
                </c:pt>
                <c:pt idx="8">
                  <c:v>59.33905042867698</c:v>
                </c:pt>
                <c:pt idx="9">
                  <c:v>60.09980748545488</c:v>
                </c:pt>
                <c:pt idx="10">
                  <c:v>60.8605645422328</c:v>
                </c:pt>
                <c:pt idx="11">
                  <c:v>61.621321599010706</c:v>
                </c:pt>
                <c:pt idx="12">
                  <c:v>62.382078655788625</c:v>
                </c:pt>
                <c:pt idx="13">
                  <c:v>63.14283571256653</c:v>
                </c:pt>
                <c:pt idx="14">
                  <c:v>63.90359276934444</c:v>
                </c:pt>
                <c:pt idx="15">
                  <c:v>64.66434982612235</c:v>
                </c:pt>
                <c:pt idx="16">
                  <c:v>65.42510688290027</c:v>
                </c:pt>
                <c:pt idx="17">
                  <c:v>66.18586393967817</c:v>
                </c:pt>
                <c:pt idx="18">
                  <c:v>66.94662099645608</c:v>
                </c:pt>
                <c:pt idx="19">
                  <c:v>67.707378053234</c:v>
                </c:pt>
                <c:pt idx="20">
                  <c:v>68.4681351100119</c:v>
                </c:pt>
                <c:pt idx="21">
                  <c:v>69.2288921667898</c:v>
                </c:pt>
                <c:pt idx="22">
                  <c:v>69.98964922356771</c:v>
                </c:pt>
                <c:pt idx="23">
                  <c:v>70.75040628034563</c:v>
                </c:pt>
                <c:pt idx="24">
                  <c:v>71.51116333712353</c:v>
                </c:pt>
                <c:pt idx="25">
                  <c:v>72.27192039390145</c:v>
                </c:pt>
                <c:pt idx="26">
                  <c:v>73.03267745067936</c:v>
                </c:pt>
                <c:pt idx="27">
                  <c:v>73.79343450745726</c:v>
                </c:pt>
                <c:pt idx="28">
                  <c:v>74.55419156423518</c:v>
                </c:pt>
                <c:pt idx="29">
                  <c:v>75.31494862101309</c:v>
                </c:pt>
                <c:pt idx="30">
                  <c:v>76.075705677791</c:v>
                </c:pt>
                <c:pt idx="31">
                  <c:v>76.83646273456891</c:v>
                </c:pt>
                <c:pt idx="32">
                  <c:v>77.59721979134682</c:v>
                </c:pt>
                <c:pt idx="33">
                  <c:v>78.35797684812472</c:v>
                </c:pt>
                <c:pt idx="34">
                  <c:v>79.11873390490264</c:v>
                </c:pt>
                <c:pt idx="35">
                  <c:v>79.87949096168055</c:v>
                </c:pt>
                <c:pt idx="36">
                  <c:v>80.64024801845845</c:v>
                </c:pt>
                <c:pt idx="37">
                  <c:v>81.40100507523637</c:v>
                </c:pt>
                <c:pt idx="38">
                  <c:v>82.16176213201427</c:v>
                </c:pt>
                <c:pt idx="39">
                  <c:v>82.9225191887922</c:v>
                </c:pt>
                <c:pt idx="40">
                  <c:v>83.6832762455701</c:v>
                </c:pt>
                <c:pt idx="41">
                  <c:v>84.44403330234802</c:v>
                </c:pt>
                <c:pt idx="42">
                  <c:v>85.20479035912592</c:v>
                </c:pt>
                <c:pt idx="43">
                  <c:v>85.96554741590383</c:v>
                </c:pt>
                <c:pt idx="44">
                  <c:v>86.72630447268173</c:v>
                </c:pt>
                <c:pt idx="45">
                  <c:v>87.48706152945964</c:v>
                </c:pt>
                <c:pt idx="46">
                  <c:v>88.24781858623756</c:v>
                </c:pt>
                <c:pt idx="47">
                  <c:v>89.00857564301546</c:v>
                </c:pt>
                <c:pt idx="48">
                  <c:v>89.76933269979338</c:v>
                </c:pt>
                <c:pt idx="49">
                  <c:v>90.53008975657129</c:v>
                </c:pt>
                <c:pt idx="50">
                  <c:v>91.2908468133492</c:v>
                </c:pt>
                <c:pt idx="51">
                  <c:v>92.05160387012711</c:v>
                </c:pt>
                <c:pt idx="52">
                  <c:v>92.81236092690503</c:v>
                </c:pt>
                <c:pt idx="53">
                  <c:v>93.57311798368293</c:v>
                </c:pt>
                <c:pt idx="54">
                  <c:v>94.33387504046084</c:v>
                </c:pt>
                <c:pt idx="55">
                  <c:v>95.09463209723874</c:v>
                </c:pt>
                <c:pt idx="56">
                  <c:v>95.85538915401665</c:v>
                </c:pt>
                <c:pt idx="57">
                  <c:v>96.61614621079457</c:v>
                </c:pt>
                <c:pt idx="58">
                  <c:v>97.37690326757249</c:v>
                </c:pt>
                <c:pt idx="59">
                  <c:v>98.13766032435038</c:v>
                </c:pt>
                <c:pt idx="60">
                  <c:v>98.8984173811283</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ser>
          <c:idx val="3"/>
          <c:order val="3"/>
          <c:tx>
            <c:v>4th</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Matrix!$N$4:$N$64</c:f>
              <c:numCache>
                <c:ptCount val="61"/>
                <c:pt idx="0">
                  <c:v>69.22889216678982</c:v>
                </c:pt>
                <c:pt idx="1">
                  <c:v>70.2178763406011</c:v>
                </c:pt>
                <c:pt idx="2">
                  <c:v>71.20686051441238</c:v>
                </c:pt>
                <c:pt idx="3">
                  <c:v>72.19584468822367</c:v>
                </c:pt>
                <c:pt idx="4">
                  <c:v>73.18482886203495</c:v>
                </c:pt>
                <c:pt idx="5">
                  <c:v>74.17381303584624</c:v>
                </c:pt>
                <c:pt idx="6">
                  <c:v>75.16279720965753</c:v>
                </c:pt>
                <c:pt idx="7">
                  <c:v>76.1517813834688</c:v>
                </c:pt>
                <c:pt idx="8">
                  <c:v>77.14076555728008</c:v>
                </c:pt>
                <c:pt idx="9">
                  <c:v>78.12974973109137</c:v>
                </c:pt>
                <c:pt idx="10">
                  <c:v>79.11873390490265</c:v>
                </c:pt>
                <c:pt idx="11">
                  <c:v>80.10771807871393</c:v>
                </c:pt>
                <c:pt idx="12">
                  <c:v>81.09670225252522</c:v>
                </c:pt>
                <c:pt idx="13">
                  <c:v>82.0856864263365</c:v>
                </c:pt>
                <c:pt idx="14">
                  <c:v>83.07467060014778</c:v>
                </c:pt>
                <c:pt idx="15">
                  <c:v>84.06365477395907</c:v>
                </c:pt>
                <c:pt idx="16">
                  <c:v>85.05263894777035</c:v>
                </c:pt>
                <c:pt idx="17">
                  <c:v>86.04162312158164</c:v>
                </c:pt>
                <c:pt idx="18">
                  <c:v>87.03060729539293</c:v>
                </c:pt>
                <c:pt idx="19">
                  <c:v>88.0195914692042</c:v>
                </c:pt>
                <c:pt idx="20">
                  <c:v>89.00857564301548</c:v>
                </c:pt>
                <c:pt idx="21">
                  <c:v>89.99755981682677</c:v>
                </c:pt>
                <c:pt idx="22">
                  <c:v>90.98654399063805</c:v>
                </c:pt>
                <c:pt idx="23">
                  <c:v>91.97552816444933</c:v>
                </c:pt>
                <c:pt idx="24">
                  <c:v>92.9645123382606</c:v>
                </c:pt>
                <c:pt idx="25">
                  <c:v>93.9534965120719</c:v>
                </c:pt>
                <c:pt idx="26">
                  <c:v>94.94248068588318</c:v>
                </c:pt>
                <c:pt idx="27">
                  <c:v>95.93146485969447</c:v>
                </c:pt>
                <c:pt idx="28">
                  <c:v>96.92044903350575</c:v>
                </c:pt>
                <c:pt idx="29">
                  <c:v>97.90943320731704</c:v>
                </c:pt>
                <c:pt idx="30">
                  <c:v>98.89841738112833</c:v>
                </c:pt>
                <c:pt idx="31">
                  <c:v>99.88740155493959</c:v>
                </c:pt>
                <c:pt idx="32">
                  <c:v>100.87638572875088</c:v>
                </c:pt>
                <c:pt idx="33">
                  <c:v>101.86536990256216</c:v>
                </c:pt>
                <c:pt idx="34">
                  <c:v>102.85435407637344</c:v>
                </c:pt>
                <c:pt idx="35">
                  <c:v>103.84333825018473</c:v>
                </c:pt>
                <c:pt idx="36">
                  <c:v>104.83232242399602</c:v>
                </c:pt>
                <c:pt idx="37">
                  <c:v>105.8213065978073</c:v>
                </c:pt>
                <c:pt idx="38">
                  <c:v>106.81029077161858</c:v>
                </c:pt>
                <c:pt idx="39">
                  <c:v>107.79927494542987</c:v>
                </c:pt>
                <c:pt idx="40">
                  <c:v>108.78825911924115</c:v>
                </c:pt>
                <c:pt idx="41">
                  <c:v>109.77724329305244</c:v>
                </c:pt>
                <c:pt idx="42">
                  <c:v>110.76622746686373</c:v>
                </c:pt>
                <c:pt idx="43">
                  <c:v>111.75521164067499</c:v>
                </c:pt>
                <c:pt idx="44">
                  <c:v>112.74419581448628</c:v>
                </c:pt>
                <c:pt idx="45">
                  <c:v>113.73317998829755</c:v>
                </c:pt>
                <c:pt idx="46">
                  <c:v>114.72216416210884</c:v>
                </c:pt>
                <c:pt idx="47">
                  <c:v>115.71114833592013</c:v>
                </c:pt>
                <c:pt idx="48">
                  <c:v>116.7001325097314</c:v>
                </c:pt>
                <c:pt idx="49">
                  <c:v>117.6891166835427</c:v>
                </c:pt>
                <c:pt idx="50">
                  <c:v>118.67810085735398</c:v>
                </c:pt>
                <c:pt idx="51">
                  <c:v>119.66708503116526</c:v>
                </c:pt>
                <c:pt idx="52">
                  <c:v>120.65606920497655</c:v>
                </c:pt>
                <c:pt idx="53">
                  <c:v>121.64505337878784</c:v>
                </c:pt>
                <c:pt idx="54">
                  <c:v>122.6340375525991</c:v>
                </c:pt>
                <c:pt idx="55">
                  <c:v>123.62302172641039</c:v>
                </c:pt>
                <c:pt idx="56">
                  <c:v>124.61200590022167</c:v>
                </c:pt>
                <c:pt idx="57">
                  <c:v>125.60099007403295</c:v>
                </c:pt>
                <c:pt idx="58">
                  <c:v>126.58997424784424</c:v>
                </c:pt>
                <c:pt idx="59">
                  <c:v>127.57895842165553</c:v>
                </c:pt>
                <c:pt idx="60">
                  <c:v>128.5679425954668</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ser>
          <c:idx val="4"/>
          <c:order val="4"/>
          <c:tx>
            <c:v>5th</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Matrix!$O$4:$O$64</c:f>
              <c:numCache>
                <c:ptCount val="61"/>
                <c:pt idx="0">
                  <c:v>93.5525569821484</c:v>
                </c:pt>
                <c:pt idx="1">
                  <c:v>94.88902208189339</c:v>
                </c:pt>
                <c:pt idx="2">
                  <c:v>96.22548718163837</c:v>
                </c:pt>
                <c:pt idx="3">
                  <c:v>97.56195228138333</c:v>
                </c:pt>
                <c:pt idx="4">
                  <c:v>98.89841738112831</c:v>
                </c:pt>
                <c:pt idx="5">
                  <c:v>100.2348824808733</c:v>
                </c:pt>
                <c:pt idx="6">
                  <c:v>101.57134758061827</c:v>
                </c:pt>
                <c:pt idx="7">
                  <c:v>102.90781268036325</c:v>
                </c:pt>
                <c:pt idx="8">
                  <c:v>104.24427778010823</c:v>
                </c:pt>
                <c:pt idx="9">
                  <c:v>105.5807428798532</c:v>
                </c:pt>
                <c:pt idx="10">
                  <c:v>106.91720797959819</c:v>
                </c:pt>
                <c:pt idx="11">
                  <c:v>108.25367307934314</c:v>
                </c:pt>
                <c:pt idx="12">
                  <c:v>109.59013817908813</c:v>
                </c:pt>
                <c:pt idx="13">
                  <c:v>110.92660327883311</c:v>
                </c:pt>
                <c:pt idx="14">
                  <c:v>112.26306837857808</c:v>
                </c:pt>
                <c:pt idx="15">
                  <c:v>113.59953347832307</c:v>
                </c:pt>
                <c:pt idx="16">
                  <c:v>114.93599857806805</c:v>
                </c:pt>
                <c:pt idx="17">
                  <c:v>116.27246367781302</c:v>
                </c:pt>
                <c:pt idx="18">
                  <c:v>117.608928777558</c:v>
                </c:pt>
                <c:pt idx="19">
                  <c:v>118.94539387730296</c:v>
                </c:pt>
                <c:pt idx="20">
                  <c:v>120.28185897704795</c:v>
                </c:pt>
                <c:pt idx="21">
                  <c:v>121.61832407679293</c:v>
                </c:pt>
                <c:pt idx="22">
                  <c:v>122.9547891765379</c:v>
                </c:pt>
                <c:pt idx="23">
                  <c:v>124.29125427628288</c:v>
                </c:pt>
                <c:pt idx="24">
                  <c:v>125.62771937602787</c:v>
                </c:pt>
                <c:pt idx="25">
                  <c:v>126.96418447577283</c:v>
                </c:pt>
                <c:pt idx="26">
                  <c:v>128.3006495755178</c:v>
                </c:pt>
                <c:pt idx="27">
                  <c:v>129.6371146752628</c:v>
                </c:pt>
                <c:pt idx="28">
                  <c:v>130.97357977500778</c:v>
                </c:pt>
                <c:pt idx="29">
                  <c:v>132.31004487475275</c:v>
                </c:pt>
                <c:pt idx="30">
                  <c:v>133.64650997449772</c:v>
                </c:pt>
                <c:pt idx="31">
                  <c:v>134.9829750742427</c:v>
                </c:pt>
                <c:pt idx="32">
                  <c:v>136.3194401739877</c:v>
                </c:pt>
                <c:pt idx="33">
                  <c:v>137.65590527373266</c:v>
                </c:pt>
                <c:pt idx="34">
                  <c:v>138.99237037347763</c:v>
                </c:pt>
                <c:pt idx="35">
                  <c:v>140.32883547322263</c:v>
                </c:pt>
                <c:pt idx="36">
                  <c:v>141.6653005729676</c:v>
                </c:pt>
                <c:pt idx="37">
                  <c:v>143.00176567271257</c:v>
                </c:pt>
                <c:pt idx="38">
                  <c:v>144.33823077245756</c:v>
                </c:pt>
                <c:pt idx="39">
                  <c:v>145.6746958722025</c:v>
                </c:pt>
                <c:pt idx="40">
                  <c:v>147.0111609719475</c:v>
                </c:pt>
                <c:pt idx="41">
                  <c:v>148.34762607169247</c:v>
                </c:pt>
                <c:pt idx="42">
                  <c:v>149.68409117143744</c:v>
                </c:pt>
                <c:pt idx="43">
                  <c:v>151.02055627118244</c:v>
                </c:pt>
                <c:pt idx="44">
                  <c:v>152.35702137092738</c:v>
                </c:pt>
                <c:pt idx="45">
                  <c:v>153.69348647067238</c:v>
                </c:pt>
                <c:pt idx="46">
                  <c:v>155.02995157041738</c:v>
                </c:pt>
                <c:pt idx="47">
                  <c:v>156.36641667016232</c:v>
                </c:pt>
                <c:pt idx="48">
                  <c:v>157.70288176990732</c:v>
                </c:pt>
                <c:pt idx="49">
                  <c:v>159.0393468696523</c:v>
                </c:pt>
                <c:pt idx="50">
                  <c:v>160.37581196939726</c:v>
                </c:pt>
                <c:pt idx="51">
                  <c:v>161.71227706914226</c:v>
                </c:pt>
                <c:pt idx="52">
                  <c:v>163.0487421688872</c:v>
                </c:pt>
                <c:pt idx="53">
                  <c:v>164.3852072686322</c:v>
                </c:pt>
                <c:pt idx="54">
                  <c:v>165.72167236837717</c:v>
                </c:pt>
                <c:pt idx="55">
                  <c:v>167.05813746812214</c:v>
                </c:pt>
                <c:pt idx="56">
                  <c:v>168.39460256786714</c:v>
                </c:pt>
                <c:pt idx="57">
                  <c:v>169.7310676676121</c:v>
                </c:pt>
                <c:pt idx="58">
                  <c:v>171.06753276735708</c:v>
                </c:pt>
                <c:pt idx="59">
                  <c:v>172.40399786710208</c:v>
                </c:pt>
                <c:pt idx="60">
                  <c:v>173.74046296684705</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ser>
          <c:idx val="5"/>
          <c:order val="5"/>
          <c:tx>
            <c:v>6th</c:v>
          </c:tx>
          <c:extLst>
            <c:ext xmlns:c14="http://schemas.microsoft.com/office/drawing/2007/8/2/chart" uri="{6F2FDCE9-48DA-4B69-8628-5D25D57E5C99}">
              <c14:invertSolidFillFmt>
                <c14:spPr>
                  <a:solidFill>
                    <a:srgbClr val="000000"/>
                  </a:solidFill>
                </c14:spPr>
              </c14:invertSolidFillFmt>
            </c:ext>
          </c:extLst>
          <c:marker>
            <c:symbol val="none"/>
          </c:marker>
          <c:xVal>
            <c:numRef>
              <c:f>Matrix!$P$4:$P$64</c:f>
              <c:numCache>
                <c:ptCount val="61"/>
                <c:pt idx="0">
                  <c:v>138.45778433357964</c:v>
                </c:pt>
                <c:pt idx="1">
                  <c:v>140.43575268120222</c:v>
                </c:pt>
                <c:pt idx="2">
                  <c:v>142.41372102882477</c:v>
                </c:pt>
                <c:pt idx="3">
                  <c:v>144.39168937644735</c:v>
                </c:pt>
                <c:pt idx="4">
                  <c:v>146.36965772406992</c:v>
                </c:pt>
                <c:pt idx="5">
                  <c:v>148.34762607169247</c:v>
                </c:pt>
                <c:pt idx="6">
                  <c:v>150.32559441931505</c:v>
                </c:pt>
                <c:pt idx="7">
                  <c:v>152.3035627669376</c:v>
                </c:pt>
                <c:pt idx="8">
                  <c:v>154.28153111456018</c:v>
                </c:pt>
                <c:pt idx="9">
                  <c:v>156.25949946218273</c:v>
                </c:pt>
                <c:pt idx="10">
                  <c:v>158.2374678098053</c:v>
                </c:pt>
                <c:pt idx="11">
                  <c:v>160.21543615742786</c:v>
                </c:pt>
                <c:pt idx="12">
                  <c:v>162.19340450505044</c:v>
                </c:pt>
                <c:pt idx="13">
                  <c:v>164.17137285267302</c:v>
                </c:pt>
                <c:pt idx="14">
                  <c:v>166.1493412002956</c:v>
                </c:pt>
                <c:pt idx="15">
                  <c:v>168.12730954791814</c:v>
                </c:pt>
                <c:pt idx="16">
                  <c:v>170.10527789554072</c:v>
                </c:pt>
                <c:pt idx="17">
                  <c:v>172.08324624316327</c:v>
                </c:pt>
                <c:pt idx="18">
                  <c:v>174.06121459078585</c:v>
                </c:pt>
                <c:pt idx="19">
                  <c:v>176.0391829384084</c:v>
                </c:pt>
                <c:pt idx="20">
                  <c:v>178.01715128603098</c:v>
                </c:pt>
                <c:pt idx="21">
                  <c:v>179.99511963365353</c:v>
                </c:pt>
                <c:pt idx="22">
                  <c:v>181.97308798127608</c:v>
                </c:pt>
                <c:pt idx="23">
                  <c:v>183.95105632889866</c:v>
                </c:pt>
                <c:pt idx="24">
                  <c:v>185.92902467652124</c:v>
                </c:pt>
                <c:pt idx="25">
                  <c:v>187.90699302414382</c:v>
                </c:pt>
                <c:pt idx="26">
                  <c:v>189.88496137176637</c:v>
                </c:pt>
                <c:pt idx="27">
                  <c:v>191.86292971938894</c:v>
                </c:pt>
                <c:pt idx="28">
                  <c:v>193.8408980670115</c:v>
                </c:pt>
                <c:pt idx="29">
                  <c:v>195.81886641463407</c:v>
                </c:pt>
                <c:pt idx="30">
                  <c:v>197.79683476225662</c:v>
                </c:pt>
                <c:pt idx="31">
                  <c:v>199.77480310987917</c:v>
                </c:pt>
                <c:pt idx="32">
                  <c:v>201.75277145750178</c:v>
                </c:pt>
                <c:pt idx="33">
                  <c:v>203.73073980512433</c:v>
                </c:pt>
                <c:pt idx="34">
                  <c:v>205.70870815274688</c:v>
                </c:pt>
                <c:pt idx="35">
                  <c:v>207.68667650036946</c:v>
                </c:pt>
                <c:pt idx="36">
                  <c:v>209.66464484799204</c:v>
                </c:pt>
                <c:pt idx="37">
                  <c:v>211.64261319561462</c:v>
                </c:pt>
                <c:pt idx="38">
                  <c:v>213.62058154323717</c:v>
                </c:pt>
                <c:pt idx="39">
                  <c:v>215.59854989085972</c:v>
                </c:pt>
                <c:pt idx="40">
                  <c:v>217.57651823848232</c:v>
                </c:pt>
                <c:pt idx="41">
                  <c:v>219.55448658610487</c:v>
                </c:pt>
                <c:pt idx="42">
                  <c:v>221.53245493372742</c:v>
                </c:pt>
                <c:pt idx="43">
                  <c:v>223.51042328134997</c:v>
                </c:pt>
                <c:pt idx="44">
                  <c:v>225.48839162897258</c:v>
                </c:pt>
                <c:pt idx="45">
                  <c:v>227.46635997659513</c:v>
                </c:pt>
                <c:pt idx="46">
                  <c:v>229.4443283242177</c:v>
                </c:pt>
                <c:pt idx="47">
                  <c:v>231.42229667184026</c:v>
                </c:pt>
                <c:pt idx="48">
                  <c:v>233.40026501946284</c:v>
                </c:pt>
                <c:pt idx="49">
                  <c:v>235.37823336708541</c:v>
                </c:pt>
                <c:pt idx="50">
                  <c:v>237.35620171470796</c:v>
                </c:pt>
                <c:pt idx="51">
                  <c:v>239.33417006233051</c:v>
                </c:pt>
                <c:pt idx="52">
                  <c:v>241.31213840995306</c:v>
                </c:pt>
                <c:pt idx="53">
                  <c:v>243.29010675757567</c:v>
                </c:pt>
                <c:pt idx="54">
                  <c:v>245.26807510519822</c:v>
                </c:pt>
                <c:pt idx="55">
                  <c:v>247.24604345282077</c:v>
                </c:pt>
                <c:pt idx="56">
                  <c:v>249.22401180044335</c:v>
                </c:pt>
                <c:pt idx="57">
                  <c:v>251.20198014806593</c:v>
                </c:pt>
                <c:pt idx="58">
                  <c:v>253.1799484956885</c:v>
                </c:pt>
                <c:pt idx="59">
                  <c:v>255.15791684331106</c:v>
                </c:pt>
                <c:pt idx="60">
                  <c:v>257.1358851909336</c:v>
                </c:pt>
              </c:numCache>
            </c:numRef>
          </c:xVal>
          <c:yVal>
            <c:numRef>
              <c:f>Matrix!$J$4:$J$64</c:f>
              <c:numCache>
                <c:ptCount val="61"/>
                <c:pt idx="0">
                  <c:v>346.19978103579615</c:v>
                </c:pt>
                <c:pt idx="1">
                  <c:v>350.5075278917562</c:v>
                </c:pt>
                <c:pt idx="2">
                  <c:v>354.7935829398322</c:v>
                </c:pt>
                <c:pt idx="3">
                  <c:v>359.0488614265993</c:v>
                </c:pt>
                <c:pt idx="4">
                  <c:v>363.26408095963416</c:v>
                </c:pt>
                <c:pt idx="5">
                  <c:v>367.42978121429934</c:v>
                </c:pt>
                <c:pt idx="6">
                  <c:v>371.5363436405179</c:v>
                </c:pt>
                <c:pt idx="7">
                  <c:v>375.57401116955504</c:v>
                </c:pt>
                <c:pt idx="8">
                  <c:v>379.5329079207917</c:v>
                </c:pt>
                <c:pt idx="9">
                  <c:v>383.40305890851107</c:v>
                </c:pt>
                <c:pt idx="10">
                  <c:v>387.17440974866724</c:v>
                </c:pt>
                <c:pt idx="11">
                  <c:v>390.8368463656705</c:v>
                </c:pt>
                <c:pt idx="12">
                  <c:v>394.38021469916225</c:v>
                </c:pt>
                <c:pt idx="13">
                  <c:v>397.79434041079617</c:v>
                </c:pt>
                <c:pt idx="14">
                  <c:v>401.0690485910138</c:v>
                </c:pt>
                <c:pt idx="15">
                  <c:v>404.1941834658223</c:v>
                </c:pt>
                <c:pt idx="16">
                  <c:v>407.15962810358013</c:v>
                </c:pt>
                <c:pt idx="17">
                  <c:v>409.955324121764</c:v>
                </c:pt>
                <c:pt idx="18">
                  <c:v>412.5712913937554</c:v>
                </c:pt>
                <c:pt idx="19">
                  <c:v>414.9976477556177</c:v>
                </c:pt>
                <c:pt idx="20">
                  <c:v>417.2246287128715</c:v>
                </c:pt>
                <c:pt idx="21">
                  <c:v>419.24260714727734</c:v>
                </c:pt>
                <c:pt idx="22">
                  <c:v>421.0421130236105</c:v>
                </c:pt>
                <c:pt idx="23">
                  <c:v>422.6138530964399</c:v>
                </c:pt>
                <c:pt idx="24">
                  <c:v>423.9487306169085</c:v>
                </c:pt>
                <c:pt idx="25">
                  <c:v>425.0378650395093</c:v>
                </c:pt>
                <c:pt idx="26">
                  <c:v>425.87261172886656</c:v>
                </c:pt>
                <c:pt idx="27">
                  <c:v>426.4445816665086</c:v>
                </c:pt>
                <c:pt idx="28">
                  <c:v>426.7456611576546</c:v>
                </c:pt>
                <c:pt idx="29">
                  <c:v>426.76803153798545</c:v>
                </c:pt>
                <c:pt idx="30">
                  <c:v>426.5041888804265</c:v>
                </c:pt>
                <c:pt idx="31">
                  <c:v>425.94696370192304</c:v>
                </c:pt>
                <c:pt idx="32">
                  <c:v>425.08954067022165</c:v>
                </c:pt>
                <c:pt idx="33">
                  <c:v>423.9254783106437</c:v>
                </c:pt>
                <c:pt idx="34">
                  <c:v>422.4487287128723</c:v>
                </c:pt>
                <c:pt idx="35">
                  <c:v>420.6536572377194</c:v>
                </c:pt>
                <c:pt idx="36">
                  <c:v>418.5350622239171</c:v>
                </c:pt>
                <c:pt idx="37">
                  <c:v>416.0881946948785</c:v>
                </c:pt>
                <c:pt idx="38">
                  <c:v>413.30877806550035</c:v>
                </c:pt>
                <c:pt idx="39">
                  <c:v>410.19302784891573</c:v>
                </c:pt>
                <c:pt idx="40">
                  <c:v>406.73767136329116</c:v>
                </c:pt>
                <c:pt idx="41">
                  <c:v>402.93996743859617</c:v>
                </c:pt>
                <c:pt idx="42">
                  <c:v>398.7977261233821</c:v>
                </c:pt>
                <c:pt idx="43">
                  <c:v>394.30932839156577</c:v>
                </c:pt>
                <c:pt idx="44">
                  <c:v>389.4737458492016</c:v>
                </c:pt>
                <c:pt idx="45">
                  <c:v>384.2905604412623</c:v>
                </c:pt>
                <c:pt idx="46">
                  <c:v>378.7599841584158</c:v>
                </c:pt>
                <c:pt idx="47">
                  <c:v>372.88287874381444</c:v>
                </c:pt>
                <c:pt idx="48">
                  <c:v>366.6607753998479</c:v>
                </c:pt>
                <c:pt idx="49">
                  <c:v>360.0958944949553</c:v>
                </c:pt>
                <c:pt idx="50">
                  <c:v>353.1911652703741</c:v>
                </c:pt>
                <c:pt idx="51">
                  <c:v>345.95024554693657</c:v>
                </c:pt>
                <c:pt idx="52">
                  <c:v>338.37754143183713</c:v>
                </c:pt>
                <c:pt idx="53">
                  <c:v>330.47822702541885</c:v>
                </c:pt>
                <c:pt idx="54">
                  <c:v>322.25826412795186</c:v>
                </c:pt>
                <c:pt idx="55">
                  <c:v>313.7244219464014</c:v>
                </c:pt>
                <c:pt idx="56">
                  <c:v>304.8842968012195</c:v>
                </c:pt>
                <c:pt idx="57">
                  <c:v>295.7463318331131</c:v>
                </c:pt>
                <c:pt idx="58">
                  <c:v>286.31983670982555</c:v>
                </c:pt>
                <c:pt idx="59">
                  <c:v>276.6150073329213</c:v>
                </c:pt>
                <c:pt idx="60">
                  <c:v>266.64294554455586</c:v>
                </c:pt>
              </c:numCache>
            </c:numRef>
          </c:yVal>
          <c:smooth val="1"/>
        </c:ser>
        <c:axId val="57177458"/>
        <c:axId val="44835075"/>
      </c:scatterChart>
      <c:valAx>
        <c:axId val="57177458"/>
        <c:scaling>
          <c:orientation val="minMax"/>
          <c:max val="170"/>
          <c:min val="20"/>
        </c:scaling>
        <c:axPos val="b"/>
        <c:title>
          <c:tx>
            <c:rich>
              <a:bodyPr vert="horz" rot="0" anchor="ctr"/>
              <a:lstStyle/>
              <a:p>
                <a:pPr algn="ctr">
                  <a:defRPr/>
                </a:pPr>
                <a:r>
                  <a:rPr lang="en-US" cap="none" sz="1000" b="1" i="0" u="none" baseline="0">
                    <a:latin typeface="Arial"/>
                    <a:ea typeface="Arial"/>
                    <a:cs typeface="Arial"/>
                  </a:rPr>
                  <a:t>MPH</a:t>
                </a:r>
              </a:p>
            </c:rich>
          </c:tx>
          <c:layout>
            <c:manualLayout>
              <c:xMode val="factor"/>
              <c:yMode val="factor"/>
              <c:x val="-0.01475"/>
              <c:y val="-0.001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835075"/>
        <c:crosses val="autoZero"/>
        <c:crossBetween val="midCat"/>
        <c:dispUnits/>
        <c:majorUnit val="10"/>
      </c:valAx>
      <c:valAx>
        <c:axId val="44835075"/>
        <c:scaling>
          <c:orientation val="minMax"/>
          <c:max val="430"/>
          <c:min val="350"/>
        </c:scaling>
        <c:axPos val="l"/>
        <c:title>
          <c:tx>
            <c:rich>
              <a:bodyPr vert="horz" rot="-5400000" anchor="ctr"/>
              <a:lstStyle/>
              <a:p>
                <a:pPr algn="ctr">
                  <a:defRPr/>
                </a:pPr>
                <a:r>
                  <a:rPr lang="en-US" cap="none" sz="1000" b="1" i="0" u="none" baseline="0">
                    <a:latin typeface="Arial"/>
                    <a:ea typeface="Arial"/>
                    <a:cs typeface="Arial"/>
                  </a:rPr>
                  <a:t>HP</a:t>
                </a:r>
              </a:p>
            </c:rich>
          </c:tx>
          <c:layout>
            <c:manualLayout>
              <c:xMode val="factor"/>
              <c:yMode val="factor"/>
              <c:x val="0.0045"/>
              <c:y val="-0.008"/>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crossAx val="57177458"/>
        <c:crosses val="autoZero"/>
        <c:crossBetween val="midCat"/>
        <c:dispUnits/>
      </c:valAx>
      <c:spPr>
        <a:solidFill>
          <a:srgbClr val="FFFFFF"/>
        </a:solidFill>
      </c:spPr>
    </c:plotArea>
    <c:legend>
      <c:legendPos val="r"/>
      <c:layout>
        <c:manualLayout>
          <c:xMode val="edge"/>
          <c:yMode val="edge"/>
          <c:x val="0.88"/>
          <c:y val="0"/>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RWTQ &amp; HP vs RPM</a:t>
            </a:r>
          </a:p>
        </c:rich>
      </c:tx>
      <c:layout>
        <c:manualLayout>
          <c:xMode val="factor"/>
          <c:yMode val="factor"/>
          <c:x val="0"/>
          <c:y val="-0.0215"/>
        </c:manualLayout>
      </c:layout>
      <c:spPr>
        <a:noFill/>
        <a:ln>
          <a:noFill/>
        </a:ln>
      </c:spPr>
    </c:title>
    <c:plotArea>
      <c:layout>
        <c:manualLayout>
          <c:xMode val="edge"/>
          <c:yMode val="edge"/>
          <c:x val="0.02325"/>
          <c:y val="0.04075"/>
          <c:w val="0.95575"/>
          <c:h val="0.94975"/>
        </c:manualLayout>
      </c:layout>
      <c:scatterChart>
        <c:scatterStyle val="lineMarker"/>
        <c:varyColors val="0"/>
        <c:ser>
          <c:idx val="1"/>
          <c:order val="0"/>
          <c:tx>
            <c:v>RWTQ</c:v>
          </c:tx>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4"/>
            <c:dispEq val="1"/>
            <c:dispRSqr val="0"/>
            <c:trendlineLbl>
              <c:layout>
                <c:manualLayout>
                  <c:x val="0"/>
                  <c:y val="0"/>
                </c:manualLayout>
              </c:layout>
              <c:numFmt formatCode="General"/>
            </c:trendlineLbl>
          </c:trendline>
          <c:xVal>
            <c:numRef>
              <c:f>Matrix!$H$4:$H$64</c:f>
              <c:numCache/>
            </c:numRef>
          </c:xVal>
          <c:yVal>
            <c:numRef>
              <c:f>Matrix!$I$4:$I$64</c:f>
              <c:numCache/>
            </c:numRef>
          </c:yVal>
          <c:smooth val="0"/>
        </c:ser>
        <c:ser>
          <c:idx val="2"/>
          <c:order val="1"/>
          <c:tx>
            <c:v>RWHP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Matrix!$H$4:$H$64</c:f>
              <c:numCache/>
            </c:numRef>
          </c:xVal>
          <c:yVal>
            <c:numRef>
              <c:f>Matrix!$J$4:$J$64</c:f>
              <c:numCache/>
            </c:numRef>
          </c:yVal>
          <c:smooth val="0"/>
        </c:ser>
        <c:axId val="862492"/>
        <c:axId val="7762429"/>
      </c:scatterChart>
      <c:valAx>
        <c:axId val="862492"/>
        <c:scaling>
          <c:orientation val="minMax"/>
          <c:max val="6500"/>
          <c:min val="3500"/>
        </c:scaling>
        <c:axPos val="b"/>
        <c:delete val="0"/>
        <c:numFmt formatCode="General" sourceLinked="1"/>
        <c:majorTickMark val="out"/>
        <c:minorTickMark val="out"/>
        <c:tickLblPos val="nextTo"/>
        <c:crossAx val="7762429"/>
        <c:crosses val="autoZero"/>
        <c:crossBetween val="midCat"/>
        <c:dispUnits/>
      </c:valAx>
      <c:valAx>
        <c:axId val="7762429"/>
        <c:scaling>
          <c:orientation val="minMax"/>
        </c:scaling>
        <c:axPos val="l"/>
        <c:majorGridlines/>
        <c:delete val="0"/>
        <c:numFmt formatCode="General" sourceLinked="1"/>
        <c:majorTickMark val="out"/>
        <c:minorTickMark val="out"/>
        <c:tickLblPos val="nextTo"/>
        <c:crossAx val="862492"/>
        <c:crosses val="autoZero"/>
        <c:crossBetween val="midCat"/>
        <c:dispUnits/>
      </c:valAx>
      <c:spPr>
        <a:solidFill>
          <a:srgbClr val="C0C0C0"/>
        </a:solidFill>
        <a:ln w="12700">
          <a:solidFill>
            <a:srgbClr val="808080"/>
          </a:solidFill>
        </a:ln>
      </c:spPr>
    </c:plotArea>
    <c:legend>
      <c:legendPos val="r"/>
      <c:layout>
        <c:manualLayout>
          <c:xMode val="edge"/>
          <c:yMode val="edge"/>
          <c:x val="0.11125"/>
          <c:y val="0.538"/>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skulte.com/" TargetMode="External" /><Relationship Id="rId4" Type="http://schemas.openxmlformats.org/officeDocument/2006/relationships/hyperlink" Target="http://www.skulte.com/" TargetMode="Externa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6</xdr:col>
      <xdr:colOff>104775</xdr:colOff>
      <xdr:row>25</xdr:row>
      <xdr:rowOff>114300</xdr:rowOff>
    </xdr:to>
    <xdr:graphicFrame>
      <xdr:nvGraphicFramePr>
        <xdr:cNvPr id="1" name="Chart 6"/>
        <xdr:cNvGraphicFramePr/>
      </xdr:nvGraphicFramePr>
      <xdr:xfrm>
        <a:off x="9525" y="2609850"/>
        <a:ext cx="3810000" cy="27336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0</xdr:col>
      <xdr:colOff>28575</xdr:colOff>
      <xdr:row>0</xdr:row>
      <xdr:rowOff>0</xdr:rowOff>
    </xdr:from>
    <xdr:to>
      <xdr:col>5</xdr:col>
      <xdr:colOff>466725</xdr:colOff>
      <xdr:row>0</xdr:row>
      <xdr:rowOff>447675</xdr:rowOff>
    </xdr:to>
    <xdr:pic>
      <xdr:nvPicPr>
        <xdr:cNvPr id="2" name="Picture 9">
          <a:hlinkClick r:id="rId4"/>
        </xdr:cNvPr>
        <xdr:cNvPicPr preferRelativeResize="1">
          <a:picLocks noChangeAspect="1"/>
        </xdr:cNvPicPr>
      </xdr:nvPicPr>
      <xdr:blipFill>
        <a:blip r:embed="rId2"/>
        <a:stretch>
          <a:fillRect/>
        </a:stretch>
      </xdr:blipFill>
      <xdr:spPr>
        <a:xfrm>
          <a:off x="28575" y="0"/>
          <a:ext cx="3609975" cy="447675"/>
        </a:xfrm>
        <a:prstGeom prst="rect">
          <a:avLst/>
        </a:prstGeom>
        <a:noFill/>
        <a:ln w="9525" cmpd="sng">
          <a:noFill/>
        </a:ln>
      </xdr:spPr>
    </xdr:pic>
    <xdr:clientData/>
  </xdr:twoCellAnchor>
  <xdr:twoCellAnchor>
    <xdr:from>
      <xdr:col>6</xdr:col>
      <xdr:colOff>238125</xdr:colOff>
      <xdr:row>10</xdr:row>
      <xdr:rowOff>47625</xdr:rowOff>
    </xdr:from>
    <xdr:to>
      <xdr:col>15</xdr:col>
      <xdr:colOff>19050</xdr:colOff>
      <xdr:row>25</xdr:row>
      <xdr:rowOff>95250</xdr:rowOff>
    </xdr:to>
    <xdr:graphicFrame>
      <xdr:nvGraphicFramePr>
        <xdr:cNvPr id="3" name="Chart 10"/>
        <xdr:cNvGraphicFramePr/>
      </xdr:nvGraphicFramePr>
      <xdr:xfrm>
        <a:off x="3952875" y="2657475"/>
        <a:ext cx="4610100" cy="2667000"/>
      </xdr:xfrm>
      <a:graphic>
        <a:graphicData uri="http://schemas.openxmlformats.org/drawingml/2006/chart">
          <c:chart xmlns:c="http://schemas.openxmlformats.org/drawingml/2006/chart" r:id="rId5"/>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742950</xdr:colOff>
      <xdr:row>4</xdr:row>
      <xdr:rowOff>28575</xdr:rowOff>
    </xdr:from>
    <xdr:to>
      <xdr:col>24</xdr:col>
      <xdr:colOff>19050</xdr:colOff>
      <xdr:row>20</xdr:row>
      <xdr:rowOff>152400</xdr:rowOff>
    </xdr:to>
    <xdr:graphicFrame>
      <xdr:nvGraphicFramePr>
        <xdr:cNvPr id="1" name="Chart 1"/>
        <xdr:cNvGraphicFramePr/>
      </xdr:nvGraphicFramePr>
      <xdr:xfrm>
        <a:off x="8486775" y="866775"/>
        <a:ext cx="4362450" cy="27241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3"/>
  <sheetViews>
    <sheetView tabSelected="1" workbookViewId="0" topLeftCell="A1">
      <selection activeCell="P7" sqref="P7"/>
    </sheetView>
  </sheetViews>
  <sheetFormatPr defaultColWidth="9.140625" defaultRowHeight="12.75"/>
  <cols>
    <col min="1" max="1" width="9.28125" style="1" customWidth="1"/>
    <col min="2" max="2" width="8.57421875" style="1" customWidth="1"/>
    <col min="3" max="3" width="11.421875" style="1" customWidth="1"/>
    <col min="4" max="4" width="8.7109375" style="1" customWidth="1"/>
    <col min="5" max="5" width="9.57421875" style="1" customWidth="1"/>
    <col min="6" max="6" width="8.140625" style="1" customWidth="1"/>
    <col min="7" max="7" width="8.7109375" style="1" customWidth="1"/>
    <col min="8" max="8" width="6.421875" style="1" customWidth="1"/>
    <col min="9" max="9" width="2.421875" style="1" customWidth="1"/>
    <col min="10" max="16384" width="9.140625" style="1" customWidth="1"/>
  </cols>
  <sheetData>
    <row r="1" spans="1:15" ht="37.5" customHeight="1" thickBot="1">
      <c r="A1" s="26"/>
      <c r="B1" s="26"/>
      <c r="C1" s="26"/>
      <c r="D1" s="26"/>
      <c r="E1" s="26"/>
      <c r="F1" s="26"/>
      <c r="G1" s="29" t="s">
        <v>33</v>
      </c>
      <c r="H1" s="26"/>
      <c r="I1" s="26"/>
      <c r="J1" s="26"/>
      <c r="K1" s="26"/>
      <c r="L1" s="26"/>
      <c r="M1" s="26"/>
      <c r="N1" s="26"/>
      <c r="O1" s="26"/>
    </row>
    <row r="2" spans="1:17" ht="30" customHeight="1">
      <c r="A2" s="3" t="s">
        <v>1</v>
      </c>
      <c r="B2" s="17" t="s">
        <v>0</v>
      </c>
      <c r="C2" s="4" t="s">
        <v>8</v>
      </c>
      <c r="D2" s="4" t="s">
        <v>11</v>
      </c>
      <c r="E2" s="4" t="s">
        <v>10</v>
      </c>
      <c r="F2" s="4" t="s">
        <v>18</v>
      </c>
      <c r="G2" s="4" t="s">
        <v>9</v>
      </c>
      <c r="H2" s="5" t="s">
        <v>28</v>
      </c>
      <c r="J2" s="27" t="s">
        <v>34</v>
      </c>
      <c r="K2" s="28"/>
      <c r="L2" s="28"/>
      <c r="M2" s="28"/>
      <c r="N2" s="28"/>
      <c r="O2" s="28"/>
      <c r="P2" s="20"/>
      <c r="Q2" s="21">
        <f>(SUMIF(Matrix!$A$4:$A$64,TRUE,Matrix!$J$4:$J$64))/COUNTIF(Matrix!$A$4:$A$64,TRUE)</f>
        <v>412.6844283130243</v>
      </c>
    </row>
    <row r="3" spans="1:17" ht="16.5" customHeight="1">
      <c r="A3" s="6" t="s">
        <v>12</v>
      </c>
      <c r="B3" s="18">
        <v>2.66</v>
      </c>
      <c r="C3" s="19">
        <f aca="true" t="shared" si="0" ref="C3:C8">B3*$B$9</f>
        <v>9.842</v>
      </c>
      <c r="D3" s="20">
        <v>4000</v>
      </c>
      <c r="E3" s="20">
        <v>5700</v>
      </c>
      <c r="F3" s="7">
        <f>G3*D3/E3</f>
        <v>29.74388492665513</v>
      </c>
      <c r="G3" s="7">
        <f aca="true" t="shared" si="1" ref="G3:G8">E3*$B$10*PI()/(12*5280/60)/(B3*$B$9)</f>
        <v>42.38503602048356</v>
      </c>
      <c r="H3" s="33">
        <f>(SUMIF(Matrix!$A$4:$A$64,TRUE,Matrix!$J$4:$J$64))/COUNTIF(Matrix!$A$4:$A$64,TRUE)</f>
        <v>412.6844283130243</v>
      </c>
      <c r="I3" s="2"/>
      <c r="J3" s="28"/>
      <c r="K3" s="28"/>
      <c r="L3" s="28"/>
      <c r="M3" s="28"/>
      <c r="N3" s="28"/>
      <c r="O3" s="28"/>
      <c r="P3" s="20"/>
      <c r="Q3" s="21">
        <f>(SUMIF(Matrix!$B$4:$B$64,TRUE,Matrix!$J$4:$J$64))/COUNTIF(Matrix!$B$4:$B$64,TRUE)</f>
        <v>410.48586664366013</v>
      </c>
    </row>
    <row r="4" spans="1:17" ht="16.5" customHeight="1">
      <c r="A4" s="6" t="s">
        <v>13</v>
      </c>
      <c r="B4" s="18">
        <v>1.78</v>
      </c>
      <c r="C4" s="19">
        <f t="shared" si="0"/>
        <v>6.586</v>
      </c>
      <c r="D4" s="22">
        <f>G3*5280/60/($B$10*PI()/12)*B4*$B$9</f>
        <v>3814.2857142857138</v>
      </c>
      <c r="E4" s="20">
        <v>5600</v>
      </c>
      <c r="F4" s="7">
        <f>G3</f>
        <v>42.38503602048356</v>
      </c>
      <c r="G4" s="7">
        <f t="shared" si="1"/>
        <v>62.22821767801332</v>
      </c>
      <c r="H4" s="33">
        <f>(SUMIF(Matrix!$B$4:$B$64,TRUE,Matrix!$J$4:$J$64))/COUNTIF(Matrix!$B$4:$B$64,TRUE)</f>
        <v>410.48586664366013</v>
      </c>
      <c r="I4" s="2"/>
      <c r="J4" s="28"/>
      <c r="K4" s="28"/>
      <c r="L4" s="28"/>
      <c r="M4" s="28"/>
      <c r="N4" s="28"/>
      <c r="O4" s="28"/>
      <c r="P4" s="20"/>
      <c r="Q4" s="21">
        <f>(SUMIF(Matrix!$C$4:$C$64,TRUE,Matrix!$J$4:$J$64))/COUNTIF(Matrix!$C$4:$C$64,TRUE)</f>
        <v>416.2273389304081</v>
      </c>
    </row>
    <row r="5" spans="1:17" ht="16.5" customHeight="1">
      <c r="A5" s="6" t="s">
        <v>14</v>
      </c>
      <c r="B5" s="18">
        <v>1.3</v>
      </c>
      <c r="C5" s="19">
        <f t="shared" si="0"/>
        <v>4.8100000000000005</v>
      </c>
      <c r="D5" s="22">
        <f>G4*5280/60/($B$10*PI()/12)*B5*$B$9</f>
        <v>4089.887640449438</v>
      </c>
      <c r="E5" s="20">
        <v>5500</v>
      </c>
      <c r="F5" s="7">
        <f>G4</f>
        <v>62.22821767801332</v>
      </c>
      <c r="G5" s="7">
        <f t="shared" si="1"/>
        <v>83.6832762455701</v>
      </c>
      <c r="H5" s="33">
        <f>(SUMIF(Matrix!$C$4:$C$64,TRUE,Matrix!$J$4:$J$64))/COUNTIF(Matrix!$C$4:$C$64,TRUE)</f>
        <v>416.2273389304081</v>
      </c>
      <c r="I5" s="2"/>
      <c r="J5" s="28"/>
      <c r="K5" s="28"/>
      <c r="L5" s="28"/>
      <c r="M5" s="28"/>
      <c r="N5" s="28"/>
      <c r="O5" s="28"/>
      <c r="P5" s="20"/>
      <c r="Q5" s="21">
        <f>(SUMIF(Matrix!$D$4:$D$64,TRUE,Matrix!$J$4:$J$64))/COUNTIF(Matrix!$D$4:$D$64,TRUE)</f>
        <v>417.7592523681462</v>
      </c>
    </row>
    <row r="6" spans="1:17" ht="16.5" customHeight="1">
      <c r="A6" s="6" t="s">
        <v>15</v>
      </c>
      <c r="B6" s="18">
        <v>1</v>
      </c>
      <c r="C6" s="19">
        <f t="shared" si="0"/>
        <v>3.7</v>
      </c>
      <c r="D6" s="22">
        <f>G5*5280/60/($B$10*PI()/12)*B6*$B$9</f>
        <v>4230.76923076923</v>
      </c>
      <c r="E6" s="20">
        <v>5600</v>
      </c>
      <c r="F6" s="7">
        <f>G5</f>
        <v>83.6832762455701</v>
      </c>
      <c r="G6" s="7">
        <f t="shared" si="1"/>
        <v>110.76622746686371</v>
      </c>
      <c r="H6" s="33">
        <f>(SUMIF(Matrix!$D$4:$D$64,TRUE,Matrix!$J$4:$J$64))/COUNTIF(Matrix!$D$4:$D$64,TRUE)</f>
        <v>417.7592523681462</v>
      </c>
      <c r="I6" s="2"/>
      <c r="J6" s="28"/>
      <c r="K6" s="28"/>
      <c r="L6" s="28"/>
      <c r="M6" s="28"/>
      <c r="N6" s="28"/>
      <c r="O6" s="28"/>
      <c r="P6" s="20"/>
      <c r="Q6" s="21">
        <f>(SUMIF(Matrix!$E$4:$E$64,TRUE,Matrix!$J$4:$J$64))/COUNTIF(Matrix!$E$4:$E$64,TRUE)</f>
        <v>414.3034673267334</v>
      </c>
    </row>
    <row r="7" spans="1:17" ht="16.5" customHeight="1">
      <c r="A7" s="6" t="s">
        <v>16</v>
      </c>
      <c r="B7" s="18">
        <v>0.74</v>
      </c>
      <c r="C7" s="19">
        <f t="shared" si="0"/>
        <v>2.738</v>
      </c>
      <c r="D7" s="22">
        <f>G6*5280/60/($B$10*PI()/12)*B7*$B$9</f>
        <v>4143.999999999999</v>
      </c>
      <c r="E7" s="20">
        <v>5750</v>
      </c>
      <c r="F7" s="7">
        <f>G6</f>
        <v>110.76622746686371</v>
      </c>
      <c r="G7" s="7">
        <f t="shared" si="1"/>
        <v>153.69348647067238</v>
      </c>
      <c r="H7" s="33">
        <f>(SUMIF(Matrix!$E$4:$E$64,TRUE,Matrix!$J$4:$J$64))/COUNTIF(Matrix!$E$4:$E$64,TRUE)</f>
        <v>414.3034673267334</v>
      </c>
      <c r="I7" s="2"/>
      <c r="J7" s="28"/>
      <c r="K7" s="28"/>
      <c r="L7" s="28"/>
      <c r="M7" s="28"/>
      <c r="N7" s="28"/>
      <c r="O7" s="28"/>
      <c r="P7" s="20"/>
      <c r="Q7" s="21">
        <f>(SUMIF(Matrix!$F$4:$F$64,TRUE,Matrix!$J$4:$J$64))/COUNTIF(Matrix!$F$4:$F$64,TRUE)</f>
        <v>412.0250132520949</v>
      </c>
    </row>
    <row r="8" spans="1:16" ht="16.5" customHeight="1">
      <c r="A8" s="6" t="s">
        <v>17</v>
      </c>
      <c r="B8" s="18">
        <v>0.5</v>
      </c>
      <c r="C8" s="19">
        <f t="shared" si="0"/>
        <v>1.85</v>
      </c>
      <c r="D8" s="22">
        <f>G7*5280/60/($B$10*PI()/12)*B8*$B$9</f>
        <v>3885.1351351351345</v>
      </c>
      <c r="E8" s="20">
        <v>5400</v>
      </c>
      <c r="F8" s="7">
        <f>G7</f>
        <v>153.69348647067238</v>
      </c>
      <c r="G8" s="7">
        <f t="shared" si="1"/>
        <v>213.62058154323717</v>
      </c>
      <c r="H8" s="33">
        <f>(SUMIF(Matrix!$F$4:$F$64,TRUE,Matrix!$J$4:$J$64))/COUNTIF(Matrix!$F$4:$F$64,TRUE)</f>
        <v>412.0250132520949</v>
      </c>
      <c r="J8" s="28"/>
      <c r="K8" s="28"/>
      <c r="L8" s="28"/>
      <c r="M8" s="28"/>
      <c r="N8" s="28"/>
      <c r="O8" s="28"/>
      <c r="P8" s="19"/>
    </row>
    <row r="9" spans="1:15" ht="12.75">
      <c r="A9" s="6" t="s">
        <v>2</v>
      </c>
      <c r="B9" s="18">
        <v>3.7</v>
      </c>
      <c r="C9" s="19"/>
      <c r="D9" s="19"/>
      <c r="E9" s="19"/>
      <c r="F9" s="19"/>
      <c r="G9" s="19"/>
      <c r="H9" s="8"/>
      <c r="J9" s="28"/>
      <c r="K9" s="28"/>
      <c r="L9" s="28"/>
      <c r="M9" s="28"/>
      <c r="N9" s="28"/>
      <c r="O9" s="28"/>
    </row>
    <row r="10" spans="1:15" ht="26.25" customHeight="1" thickBot="1">
      <c r="A10" s="9" t="s">
        <v>3</v>
      </c>
      <c r="B10" s="23">
        <v>24.6</v>
      </c>
      <c r="C10" s="24" t="s">
        <v>7</v>
      </c>
      <c r="D10" s="24"/>
      <c r="E10" s="24"/>
      <c r="F10" s="10"/>
      <c r="G10" s="24"/>
      <c r="H10" s="11"/>
      <c r="J10" s="28"/>
      <c r="K10" s="28"/>
      <c r="L10" s="28"/>
      <c r="M10" s="28"/>
      <c r="N10" s="28"/>
      <c r="O10" s="28"/>
    </row>
    <row r="11" ht="12.75">
      <c r="F11" s="2"/>
    </row>
    <row r="12" spans="5:7" ht="27.75" customHeight="1">
      <c r="E12" s="26"/>
      <c r="F12" s="26"/>
      <c r="G12" s="13"/>
    </row>
    <row r="13" ht="12.75">
      <c r="G13" s="2"/>
    </row>
  </sheetData>
  <sheetProtection password="CA61" sheet="1" objects="1" scenarios="1"/>
  <mergeCells count="4">
    <mergeCell ref="E12:F12"/>
    <mergeCell ref="J2:O10"/>
    <mergeCell ref="G1:O1"/>
    <mergeCell ref="A1:F1"/>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X64"/>
  <sheetViews>
    <sheetView workbookViewId="0" topLeftCell="H1">
      <selection activeCell="M64" sqref="M64"/>
    </sheetView>
  </sheetViews>
  <sheetFormatPr defaultColWidth="9.140625" defaultRowHeight="12.75"/>
  <cols>
    <col min="8" max="8" width="7.7109375" style="0" customWidth="1"/>
    <col min="9" max="9" width="5.00390625" style="0" customWidth="1"/>
    <col min="10" max="10" width="5.140625" style="0" customWidth="1"/>
    <col min="11" max="16" width="5.7109375" style="0" customWidth="1"/>
    <col min="17" max="17" width="12.28125" style="0" customWidth="1"/>
  </cols>
  <sheetData>
    <row r="1" spans="18:21" ht="12.75">
      <c r="R1" s="26" t="s">
        <v>30</v>
      </c>
      <c r="S1" s="26"/>
      <c r="T1" s="26"/>
      <c r="U1" s="26"/>
    </row>
    <row r="2" spans="11:21" ht="12.75">
      <c r="K2" t="s">
        <v>4</v>
      </c>
      <c r="R2" s="1"/>
      <c r="S2" s="1"/>
      <c r="T2" s="1"/>
      <c r="U2" s="1"/>
    </row>
    <row r="3" spans="1:24" ht="24.75" customHeight="1">
      <c r="A3" s="1" t="s">
        <v>12</v>
      </c>
      <c r="B3" s="1" t="s">
        <v>13</v>
      </c>
      <c r="C3" s="1" t="s">
        <v>14</v>
      </c>
      <c r="D3" s="1" t="s">
        <v>15</v>
      </c>
      <c r="E3" s="1" t="s">
        <v>16</v>
      </c>
      <c r="F3" s="1" t="s">
        <v>17</v>
      </c>
      <c r="H3" s="1" t="s">
        <v>26</v>
      </c>
      <c r="I3" s="2" t="s">
        <v>27</v>
      </c>
      <c r="J3" s="1" t="s">
        <v>25</v>
      </c>
      <c r="K3" s="1" t="s">
        <v>12</v>
      </c>
      <c r="L3" s="1" t="s">
        <v>13</v>
      </c>
      <c r="M3" s="1" t="s">
        <v>14</v>
      </c>
      <c r="N3" s="1" t="s">
        <v>15</v>
      </c>
      <c r="O3" s="1" t="s">
        <v>16</v>
      </c>
      <c r="P3" s="1" t="s">
        <v>17</v>
      </c>
      <c r="Q3" s="1"/>
      <c r="R3" s="26" t="s">
        <v>31</v>
      </c>
      <c r="S3" s="26"/>
      <c r="T3" s="26"/>
      <c r="U3" s="26"/>
      <c r="V3" s="26"/>
      <c r="W3" s="26"/>
      <c r="X3" s="26"/>
    </row>
    <row r="4" spans="1:20" ht="15.75" customHeight="1">
      <c r="A4" s="1" t="b">
        <f>IF(AND(Matrix!$H4&gt;='Gearing Chooser'!$D$3,Matrix!$H4&lt;='Gearing Chooser'!$E$3),TRUE)</f>
        <v>0</v>
      </c>
      <c r="B4" s="1" t="b">
        <f>IF(AND(Matrix!$H4&gt;='Gearing Chooser'!$D$4,Matrix!$H4&lt;='Gearing Chooser'!$E$4),TRUE)</f>
        <v>0</v>
      </c>
      <c r="C4" s="1" t="b">
        <f>IF(AND(Matrix!$H4&gt;='Gearing Chooser'!$D$5,Matrix!$H4&lt;='Gearing Chooser'!$E$5),TRUE)</f>
        <v>0</v>
      </c>
      <c r="D4" s="1" t="b">
        <f>IF(AND(Matrix!$H4&gt;='Gearing Chooser'!$D$6,Matrix!$H4&lt;='Gearing Chooser'!$E$6),TRUE)</f>
        <v>0</v>
      </c>
      <c r="E4" s="1" t="b">
        <f>IF(AND(Matrix!$H4&gt;='Gearing Chooser'!$D$7,Matrix!$H4&lt;='Gearing Chooser'!$E$7),TRUE)</f>
        <v>0</v>
      </c>
      <c r="F4" s="1" t="b">
        <f>IF(AND(Matrix!$H4&gt;='Gearing Chooser'!$D$8,Matrix!$H4&lt;='Gearing Chooser'!$E$8),TRUE)</f>
        <v>0</v>
      </c>
      <c r="H4" s="1">
        <v>3500</v>
      </c>
      <c r="I4" s="16">
        <f>(Matrix!W$28*$H4^5)+(Matrix!W$27*$H4^4)+(Matrix!W$26*$H4^3)+(Matrix!W$25*$H4^2)+(Matrix!W$24*$H4)+(Matrix!W$23)</f>
        <v>519.4975000000004</v>
      </c>
      <c r="J4" s="2">
        <f>I4*H4/5252</f>
        <v>346.19978103579615</v>
      </c>
      <c r="K4" s="25">
        <f>'Gearing Chooser'!$G$3*$H4/'Gearing Chooser'!$E$3</f>
        <v>26.02589931082324</v>
      </c>
      <c r="L4" s="25">
        <f>'Gearing Chooser'!$G$4*$H4/'Gearing Chooser'!$E$4</f>
        <v>38.89263604875833</v>
      </c>
      <c r="M4" s="25">
        <f>'Gearing Chooser'!$G$5*$H4/'Gearing Chooser'!$E$5</f>
        <v>53.252993974453695</v>
      </c>
      <c r="N4" s="25">
        <f>'Gearing Chooser'!$G$6*$H4/'Gearing Chooser'!$E$6</f>
        <v>69.22889216678982</v>
      </c>
      <c r="O4" s="25">
        <f>'Gearing Chooser'!$G$7*$H4/'Gearing Chooser'!$E$7</f>
        <v>93.5525569821484</v>
      </c>
      <c r="P4" s="25">
        <f>'Gearing Chooser'!$G$8*$H4/'Gearing Chooser'!$E$8</f>
        <v>138.45778433357964</v>
      </c>
      <c r="Q4" s="25"/>
      <c r="R4" s="1"/>
      <c r="T4" s="1"/>
    </row>
    <row r="5" spans="1:20" ht="12.75">
      <c r="A5" s="1" t="b">
        <f>IF(AND(Matrix!$H6&gt;='Gearing Chooser'!$D$3,Matrix!$H6&lt;='Gearing Chooser'!$E$3),TRUE)</f>
        <v>0</v>
      </c>
      <c r="B5" s="1" t="b">
        <f>IF(AND(Matrix!$H6&gt;='Gearing Chooser'!$D$4,Matrix!$H6&lt;='Gearing Chooser'!$E$4),TRUE)</f>
        <v>0</v>
      </c>
      <c r="C5" s="1" t="b">
        <f>IF(AND(Matrix!$H6&gt;='Gearing Chooser'!$D$5,Matrix!$H6&lt;='Gearing Chooser'!$E$5),TRUE)</f>
        <v>0</v>
      </c>
      <c r="D5" s="1" t="b">
        <f>IF(AND(Matrix!$H6&gt;='Gearing Chooser'!$D$6,Matrix!$H6&lt;='Gearing Chooser'!$E$6),TRUE)</f>
        <v>0</v>
      </c>
      <c r="E5" s="1" t="b">
        <f>IF(AND(Matrix!$H6&gt;='Gearing Chooser'!$D$7,Matrix!$H6&lt;='Gearing Chooser'!$E$7),TRUE)</f>
        <v>0</v>
      </c>
      <c r="F5" s="1" t="b">
        <f>IF(AND(Matrix!$H6&gt;='Gearing Chooser'!$D$8,Matrix!$H6&lt;='Gearing Chooser'!$E$8),TRUE)</f>
        <v>0</v>
      </c>
      <c r="H5">
        <v>3550</v>
      </c>
      <c r="I5" s="16">
        <f>(Matrix!W$28*$H5^5)+(Matrix!W$27*$H5^4)+(Matrix!W$26*$H5^3)+(Matrix!W$25*$H5^2)+(Matrix!W$24*$H5)+(Matrix!W$23)</f>
        <v>518.553672250001</v>
      </c>
      <c r="J5" s="2">
        <f>I5*H5/5252</f>
        <v>350.5075278917562</v>
      </c>
      <c r="K5" s="25">
        <f>'Gearing Chooser'!$G$3*$H5/'Gearing Chooser'!$E$3</f>
        <v>26.39769787240643</v>
      </c>
      <c r="L5" s="25">
        <f>'Gearing Chooser'!$G$4*$H5/'Gearing Chooser'!$E$4</f>
        <v>39.44824513516916</v>
      </c>
      <c r="M5" s="25">
        <f>'Gearing Chooser'!$G$5*$H5/'Gearing Chooser'!$E$5</f>
        <v>54.013751031231614</v>
      </c>
      <c r="N5" s="25">
        <f>'Gearing Chooser'!$G$6*$H5/'Gearing Chooser'!$E$6</f>
        <v>70.2178763406011</v>
      </c>
      <c r="O5" s="25">
        <f>'Gearing Chooser'!$G$7*$H5/'Gearing Chooser'!$E$7</f>
        <v>94.88902208189339</v>
      </c>
      <c r="P5" s="25">
        <f>'Gearing Chooser'!$G$8*$H5/'Gearing Chooser'!$E$8</f>
        <v>140.43575268120222</v>
      </c>
      <c r="Q5" s="25"/>
      <c r="T5" s="1"/>
    </row>
    <row r="6" spans="1:20" ht="12.75">
      <c r="A6" s="1" t="b">
        <f>IF(AND(Matrix!$H7&gt;='Gearing Chooser'!$D$3,Matrix!$H7&lt;='Gearing Chooser'!$E$3),TRUE)</f>
        <v>0</v>
      </c>
      <c r="B6" s="1" t="b">
        <f>IF(AND(Matrix!$H7&gt;='Gearing Chooser'!$D$4,Matrix!$H7&lt;='Gearing Chooser'!$E$4),TRUE)</f>
        <v>0</v>
      </c>
      <c r="C6" s="1" t="b">
        <f>IF(AND(Matrix!$H7&gt;='Gearing Chooser'!$D$5,Matrix!$H7&lt;='Gearing Chooser'!$E$5),TRUE)</f>
        <v>0</v>
      </c>
      <c r="D6" s="1" t="b">
        <f>IF(AND(Matrix!$H7&gt;='Gearing Chooser'!$D$6,Matrix!$H7&lt;='Gearing Chooser'!$E$6),TRUE)</f>
        <v>0</v>
      </c>
      <c r="E6" s="1" t="b">
        <f>IF(AND(Matrix!$H7&gt;='Gearing Chooser'!$D$7,Matrix!$H7&lt;='Gearing Chooser'!$E$7),TRUE)</f>
        <v>0</v>
      </c>
      <c r="F6" s="1" t="b">
        <f>IF(AND(Matrix!$H7&gt;='Gearing Chooser'!$D$8,Matrix!$H7&lt;='Gearing Chooser'!$E$8),TRUE)</f>
        <v>0</v>
      </c>
      <c r="H6" s="1">
        <v>3600</v>
      </c>
      <c r="I6" s="16">
        <f>(Matrix!W$28*$H6^5)+(Matrix!W$27*$H6^4)+(Matrix!W$26*$H6^3)+(Matrix!W$25*$H6^2)+(Matrix!W$24*$H6)+(Matrix!W$23)</f>
        <v>517.6044159999997</v>
      </c>
      <c r="J6" s="2">
        <f aca="true" t="shared" si="0" ref="J6:J64">I6*H6/5252</f>
        <v>354.7935829398322</v>
      </c>
      <c r="K6" s="25">
        <f>'Gearing Chooser'!$G$3*$H6/'Gearing Chooser'!$E$3</f>
        <v>26.76949643398962</v>
      </c>
      <c r="L6" s="25">
        <f>'Gearing Chooser'!$G$4*$H6/'Gearing Chooser'!$E$4</f>
        <v>40.00385422157999</v>
      </c>
      <c r="M6" s="25">
        <f>'Gearing Chooser'!$G$5*$H6/'Gearing Chooser'!$E$5</f>
        <v>54.77450808800952</v>
      </c>
      <c r="N6" s="25">
        <f>'Gearing Chooser'!$G$6*$H6/'Gearing Chooser'!$E$6</f>
        <v>71.20686051441238</v>
      </c>
      <c r="O6" s="25">
        <f>'Gearing Chooser'!$G$7*$H6/'Gearing Chooser'!$E$7</f>
        <v>96.22548718163837</v>
      </c>
      <c r="P6" s="25">
        <f>'Gearing Chooser'!$G$8*$H6/'Gearing Chooser'!$E$8</f>
        <v>142.41372102882477</v>
      </c>
      <c r="Q6" s="25"/>
      <c r="T6" s="1"/>
    </row>
    <row r="7" spans="1:20" ht="12.75">
      <c r="A7" s="1" t="b">
        <f>IF(AND(Matrix!$H8&gt;='Gearing Chooser'!$D$3,Matrix!$H8&lt;='Gearing Chooser'!$E$3),TRUE)</f>
        <v>0</v>
      </c>
      <c r="B7" s="1" t="b">
        <f>IF(AND(Matrix!$H8&gt;='Gearing Chooser'!$D$4,Matrix!$H8&lt;='Gearing Chooser'!$E$4),TRUE)</f>
        <v>0</v>
      </c>
      <c r="C7" s="1" t="b">
        <f>IF(AND(Matrix!$H8&gt;='Gearing Chooser'!$D$5,Matrix!$H8&lt;='Gearing Chooser'!$E$5),TRUE)</f>
        <v>0</v>
      </c>
      <c r="D7" s="1" t="b">
        <f>IF(AND(Matrix!$H8&gt;='Gearing Chooser'!$D$6,Matrix!$H8&lt;='Gearing Chooser'!$E$6),TRUE)</f>
        <v>0</v>
      </c>
      <c r="E7" s="1" t="b">
        <f>IF(AND(Matrix!$H8&gt;='Gearing Chooser'!$D$7,Matrix!$H8&lt;='Gearing Chooser'!$E$7),TRUE)</f>
        <v>0</v>
      </c>
      <c r="F7" s="1" t="b">
        <f>IF(AND(Matrix!$H8&gt;='Gearing Chooser'!$D$8,Matrix!$H8&lt;='Gearing Chooser'!$E$8),TRUE)</f>
        <v>0</v>
      </c>
      <c r="H7">
        <v>3650</v>
      </c>
      <c r="I7" s="16">
        <f>(Matrix!W$28*$H7^5)+(Matrix!W$27*$H7^4)+(Matrix!W$26*$H7^3)+(Matrix!W$25*$H7^2)+(Matrix!W$24*$H7)+(Matrix!W$23)</f>
        <v>516.6368822499999</v>
      </c>
      <c r="J7" s="2">
        <f t="shared" si="0"/>
        <v>359.0488614265993</v>
      </c>
      <c r="K7" s="25">
        <f>'Gearing Chooser'!$G$3*$H7/'Gearing Chooser'!$E$3</f>
        <v>27.141294995572807</v>
      </c>
      <c r="L7" s="25">
        <f>'Gearing Chooser'!$G$4*$H7/'Gearing Chooser'!$E$4</f>
        <v>40.559463307990825</v>
      </c>
      <c r="M7" s="25">
        <f>'Gearing Chooser'!$G$5*$H7/'Gearing Chooser'!$E$5</f>
        <v>55.53526514478743</v>
      </c>
      <c r="N7" s="25">
        <f>'Gearing Chooser'!$G$6*$H7/'Gearing Chooser'!$E$6</f>
        <v>72.19584468822367</v>
      </c>
      <c r="O7" s="25">
        <f>'Gearing Chooser'!$G$7*$H7/'Gearing Chooser'!$E$7</f>
        <v>97.56195228138333</v>
      </c>
      <c r="P7" s="25">
        <f>'Gearing Chooser'!$G$8*$H7/'Gearing Chooser'!$E$8</f>
        <v>144.39168937644735</v>
      </c>
      <c r="Q7" s="25"/>
      <c r="T7" s="12"/>
    </row>
    <row r="8" spans="1:20" ht="12.75">
      <c r="A8" s="1" t="b">
        <f>IF(AND(Matrix!$H9&gt;='Gearing Chooser'!$D$3,Matrix!$H9&lt;='Gearing Chooser'!$E$3),TRUE)</f>
        <v>0</v>
      </c>
      <c r="B8" s="1" t="b">
        <f>IF(AND(Matrix!$H9&gt;='Gearing Chooser'!$D$4,Matrix!$H9&lt;='Gearing Chooser'!$E$4),TRUE)</f>
        <v>0</v>
      </c>
      <c r="C8" s="1" t="b">
        <f>IF(AND(Matrix!$H9&gt;='Gearing Chooser'!$D$5,Matrix!$H9&lt;='Gearing Chooser'!$E$5),TRUE)</f>
        <v>0</v>
      </c>
      <c r="D8" s="1" t="b">
        <f>IF(AND(Matrix!$H9&gt;='Gearing Chooser'!$D$6,Matrix!$H9&lt;='Gearing Chooser'!$E$6),TRUE)</f>
        <v>0</v>
      </c>
      <c r="E8" s="1" t="b">
        <f>IF(AND(Matrix!$H9&gt;='Gearing Chooser'!$D$7,Matrix!$H9&lt;='Gearing Chooser'!$E$7),TRUE)</f>
        <v>0</v>
      </c>
      <c r="F8" s="1" t="b">
        <f>IF(AND(Matrix!$H9&gt;='Gearing Chooser'!$D$8,Matrix!$H9&lt;='Gearing Chooser'!$E$8),TRUE)</f>
        <v>0</v>
      </c>
      <c r="H8" s="1">
        <v>3700</v>
      </c>
      <c r="I8" s="16">
        <f>(Matrix!W$28*$H8^5)+(Matrix!W$27*$H8^4)+(Matrix!W$26*$H8^3)+(Matrix!W$25*$H8^2)+(Matrix!W$24*$H8)+(Matrix!W$23)</f>
        <v>515.6386359999997</v>
      </c>
      <c r="J8" s="2">
        <f t="shared" si="0"/>
        <v>363.26408095963416</v>
      </c>
      <c r="K8" s="25">
        <f>'Gearing Chooser'!$G$3*$H8/'Gearing Chooser'!$E$3</f>
        <v>27.513093557155997</v>
      </c>
      <c r="L8" s="25">
        <f>'Gearing Chooser'!$G$4*$H8/'Gearing Chooser'!$E$4</f>
        <v>41.11507239440166</v>
      </c>
      <c r="M8" s="25">
        <f>'Gearing Chooser'!$G$5*$H8/'Gearing Chooser'!$E$5</f>
        <v>56.296022201565336</v>
      </c>
      <c r="N8" s="25">
        <f>'Gearing Chooser'!$G$6*$H8/'Gearing Chooser'!$E$6</f>
        <v>73.18482886203495</v>
      </c>
      <c r="O8" s="25">
        <f>'Gearing Chooser'!$G$7*$H8/'Gearing Chooser'!$E$7</f>
        <v>98.89841738112831</v>
      </c>
      <c r="P8" s="25">
        <f>'Gearing Chooser'!$G$8*$H8/'Gearing Chooser'!$E$8</f>
        <v>146.36965772406992</v>
      </c>
      <c r="Q8" s="25"/>
      <c r="T8" s="12"/>
    </row>
    <row r="9" spans="1:20" ht="12.75">
      <c r="A9" s="1" t="b">
        <f>IF(AND(Matrix!$H10&gt;='Gearing Chooser'!$D$3,Matrix!$H10&lt;='Gearing Chooser'!$E$3),TRUE)</f>
        <v>0</v>
      </c>
      <c r="B9" s="1" t="b">
        <f>IF(AND(Matrix!$H10&gt;='Gearing Chooser'!$D$4,Matrix!$H10&lt;='Gearing Chooser'!$E$4),TRUE)</f>
        <v>0</v>
      </c>
      <c r="C9" s="1" t="b">
        <f>IF(AND(Matrix!$H10&gt;='Gearing Chooser'!$D$5,Matrix!$H10&lt;='Gearing Chooser'!$E$5),TRUE)</f>
        <v>0</v>
      </c>
      <c r="D9" s="1" t="b">
        <f>IF(AND(Matrix!$H10&gt;='Gearing Chooser'!$D$6,Matrix!$H10&lt;='Gearing Chooser'!$E$6),TRUE)</f>
        <v>0</v>
      </c>
      <c r="E9" s="1" t="b">
        <f>IF(AND(Matrix!$H10&gt;='Gearing Chooser'!$D$7,Matrix!$H10&lt;='Gearing Chooser'!$E$7),TRUE)</f>
        <v>0</v>
      </c>
      <c r="F9" s="1" t="b">
        <f>IF(AND(Matrix!$H10&gt;='Gearing Chooser'!$D$8,Matrix!$H10&lt;='Gearing Chooser'!$E$8),TRUE)</f>
        <v>0</v>
      </c>
      <c r="H9">
        <v>3750</v>
      </c>
      <c r="I9" s="16">
        <f>(Matrix!W$28*$H9^5)+(Matrix!W$27*$H9^4)+(Matrix!W$26*$H9^3)+(Matrix!W$25*$H9^2)+(Matrix!W$24*$H9)+(Matrix!W$23)</f>
        <v>514.59765625</v>
      </c>
      <c r="J9" s="2">
        <f t="shared" si="0"/>
        <v>367.42978121429934</v>
      </c>
      <c r="K9" s="25">
        <f>'Gearing Chooser'!$G$3*$H9/'Gearing Chooser'!$E$3</f>
        <v>27.884892118739184</v>
      </c>
      <c r="L9" s="25">
        <f>'Gearing Chooser'!$G$4*$H9/'Gearing Chooser'!$E$4</f>
        <v>41.67068148081249</v>
      </c>
      <c r="M9" s="25">
        <f>'Gearing Chooser'!$G$5*$H9/'Gearing Chooser'!$E$5</f>
        <v>57.056779258343255</v>
      </c>
      <c r="N9" s="25">
        <f>'Gearing Chooser'!$G$6*$H9/'Gearing Chooser'!$E$6</f>
        <v>74.17381303584624</v>
      </c>
      <c r="O9" s="25">
        <f>'Gearing Chooser'!$G$7*$H9/'Gearing Chooser'!$E$7</f>
        <v>100.2348824808733</v>
      </c>
      <c r="P9" s="25">
        <f>'Gearing Chooser'!$G$8*$H9/'Gearing Chooser'!$E$8</f>
        <v>148.34762607169247</v>
      </c>
      <c r="Q9" s="25"/>
      <c r="T9" s="12"/>
    </row>
    <row r="10" spans="1:20" ht="12.75">
      <c r="A10" s="1" t="b">
        <f>IF(AND(Matrix!$H11&gt;='Gearing Chooser'!$D$3,Matrix!$H11&lt;='Gearing Chooser'!$E$3),TRUE)</f>
        <v>0</v>
      </c>
      <c r="B10" s="1" t="b">
        <f>IF(AND(Matrix!$H11&gt;='Gearing Chooser'!$D$4,Matrix!$H11&lt;='Gearing Chooser'!$E$4),TRUE)</f>
        <v>1</v>
      </c>
      <c r="C10" s="1" t="b">
        <f>IF(AND(Matrix!$H11&gt;='Gearing Chooser'!$D$5,Matrix!$H11&lt;='Gearing Chooser'!$E$5),TRUE)</f>
        <v>0</v>
      </c>
      <c r="D10" s="1" t="b">
        <f>IF(AND(Matrix!$H11&gt;='Gearing Chooser'!$D$6,Matrix!$H11&lt;='Gearing Chooser'!$E$6),TRUE)</f>
        <v>0</v>
      </c>
      <c r="E10" s="1" t="b">
        <f>IF(AND(Matrix!$H11&gt;='Gearing Chooser'!$D$7,Matrix!$H11&lt;='Gearing Chooser'!$E$7),TRUE)</f>
        <v>0</v>
      </c>
      <c r="F10" s="1" t="b">
        <f>IF(AND(Matrix!$H11&gt;='Gearing Chooser'!$D$8,Matrix!$H11&lt;='Gearing Chooser'!$E$8),TRUE)</f>
        <v>0</v>
      </c>
      <c r="H10" s="1">
        <v>3800</v>
      </c>
      <c r="I10" s="16">
        <f>(Matrix!W$28*$H10^5)+(Matrix!W$27*$H10^4)+(Matrix!W$26*$H10^3)+(Matrix!W$25*$H10^2)+(Matrix!W$24*$H10)+(Matrix!W$23)</f>
        <v>513.502336</v>
      </c>
      <c r="J10" s="2">
        <f t="shared" si="0"/>
        <v>371.5363436405179</v>
      </c>
      <c r="K10" s="25">
        <f>'Gearing Chooser'!$G$3*$H10/'Gearing Chooser'!$E$3</f>
        <v>28.256690680322375</v>
      </c>
      <c r="L10" s="25">
        <f>'Gearing Chooser'!$G$4*$H10/'Gearing Chooser'!$E$4</f>
        <v>42.22629056722333</v>
      </c>
      <c r="M10" s="25">
        <f>'Gearing Chooser'!$G$5*$H10/'Gearing Chooser'!$E$5</f>
        <v>57.81753631512116</v>
      </c>
      <c r="N10" s="25">
        <f>'Gearing Chooser'!$G$6*$H10/'Gearing Chooser'!$E$6</f>
        <v>75.16279720965753</v>
      </c>
      <c r="O10" s="25">
        <f>'Gearing Chooser'!$G$7*$H10/'Gearing Chooser'!$E$7</f>
        <v>101.57134758061827</v>
      </c>
      <c r="P10" s="25">
        <f>'Gearing Chooser'!$G$8*$H10/'Gearing Chooser'!$E$8</f>
        <v>150.32559441931505</v>
      </c>
      <c r="Q10" s="25"/>
      <c r="T10" s="1"/>
    </row>
    <row r="11" spans="1:17" ht="12.75">
      <c r="A11" s="1" t="b">
        <f>IF(AND(Matrix!$H12&gt;='Gearing Chooser'!$D$3,Matrix!$H12&lt;='Gearing Chooser'!$E$3),TRUE)</f>
        <v>0</v>
      </c>
      <c r="B11" s="1" t="b">
        <f>IF(AND(Matrix!$H12&gt;='Gearing Chooser'!$D$4,Matrix!$H12&lt;='Gearing Chooser'!$E$4),TRUE)</f>
        <v>1</v>
      </c>
      <c r="C11" s="1" t="b">
        <f>IF(AND(Matrix!$H12&gt;='Gearing Chooser'!$D$5,Matrix!$H12&lt;='Gearing Chooser'!$E$5),TRUE)</f>
        <v>0</v>
      </c>
      <c r="D11" s="1" t="b">
        <f>IF(AND(Matrix!$H12&gt;='Gearing Chooser'!$D$6,Matrix!$H12&lt;='Gearing Chooser'!$E$6),TRUE)</f>
        <v>0</v>
      </c>
      <c r="E11" s="1" t="b">
        <f>IF(AND(Matrix!$H12&gt;='Gearing Chooser'!$D$7,Matrix!$H12&lt;='Gearing Chooser'!$E$7),TRUE)</f>
        <v>0</v>
      </c>
      <c r="F11" s="1" t="b">
        <f>IF(AND(Matrix!$H12&gt;='Gearing Chooser'!$D$8,Matrix!$H12&lt;='Gearing Chooser'!$E$8),TRUE)</f>
        <v>1</v>
      </c>
      <c r="H11">
        <v>3850</v>
      </c>
      <c r="I11" s="16">
        <f>(Matrix!W$28*$H11^5)+(Matrix!W$27*$H11^4)+(Matrix!W$26*$H11^3)+(Matrix!W$25*$H11^2)+(Matrix!W$24*$H11)+(Matrix!W$23)</f>
        <v>512.3414822500008</v>
      </c>
      <c r="J11" s="2">
        <f t="shared" si="0"/>
        <v>375.57401116955504</v>
      </c>
      <c r="K11" s="25">
        <f>'Gearing Chooser'!$G$3*$H11/'Gearing Chooser'!$E$3</f>
        <v>28.628489241905566</v>
      </c>
      <c r="L11" s="25">
        <f>'Gearing Chooser'!$G$4*$H11/'Gearing Chooser'!$E$4</f>
        <v>42.781899653634156</v>
      </c>
      <c r="M11" s="25">
        <f>'Gearing Chooser'!$G$5*$H11/'Gearing Chooser'!$E$5</f>
        <v>58.578293371899065</v>
      </c>
      <c r="N11" s="25">
        <f>'Gearing Chooser'!$G$6*$H11/'Gearing Chooser'!$E$6</f>
        <v>76.1517813834688</v>
      </c>
      <c r="O11" s="25">
        <f>'Gearing Chooser'!$G$7*$H11/'Gearing Chooser'!$E$7</f>
        <v>102.90781268036325</v>
      </c>
      <c r="P11" s="25">
        <f>'Gearing Chooser'!$G$8*$H11/'Gearing Chooser'!$E$8</f>
        <v>152.3035627669376</v>
      </c>
      <c r="Q11" s="25"/>
    </row>
    <row r="12" spans="1:17" ht="13.5" customHeight="1">
      <c r="A12" s="1" t="b">
        <f>IF(AND(Matrix!$H13&gt;='Gearing Chooser'!$D$3,Matrix!$H13&lt;='Gearing Chooser'!$E$3),TRUE)</f>
        <v>0</v>
      </c>
      <c r="B12" s="1" t="b">
        <f>IF(AND(Matrix!$H13&gt;='Gearing Chooser'!$D$4,Matrix!$H13&lt;='Gearing Chooser'!$E$4),TRUE)</f>
        <v>1</v>
      </c>
      <c r="C12" s="1" t="b">
        <f>IF(AND(Matrix!$H13&gt;='Gearing Chooser'!$D$5,Matrix!$H13&lt;='Gearing Chooser'!$E$5),TRUE)</f>
        <v>0</v>
      </c>
      <c r="D12" s="1" t="b">
        <f>IF(AND(Matrix!$H13&gt;='Gearing Chooser'!$D$6,Matrix!$H13&lt;='Gearing Chooser'!$E$6),TRUE)</f>
        <v>0</v>
      </c>
      <c r="E12" s="1" t="b">
        <f>IF(AND(Matrix!$H13&gt;='Gearing Chooser'!$D$7,Matrix!$H13&lt;='Gearing Chooser'!$E$7),TRUE)</f>
        <v>0</v>
      </c>
      <c r="F12" s="1" t="b">
        <f>IF(AND(Matrix!$H13&gt;='Gearing Chooser'!$D$8,Matrix!$H13&lt;='Gearing Chooser'!$E$8),TRUE)</f>
        <v>1</v>
      </c>
      <c r="H12" s="1">
        <v>3900</v>
      </c>
      <c r="I12" s="16">
        <f>(Matrix!W$28*$H12^5)+(Matrix!W$27*$H12^4)+(Matrix!W$26*$H12^3)+(Matrix!W$25*$H12^2)+(Matrix!W$24*$H12)+(Matrix!W$23)</f>
        <v>511.10431599999947</v>
      </c>
      <c r="J12" s="2">
        <f t="shared" si="0"/>
        <v>379.5329079207917</v>
      </c>
      <c r="K12" s="25">
        <f>'Gearing Chooser'!$G$3*$H12/'Gearing Chooser'!$E$3</f>
        <v>29.000287803488753</v>
      </c>
      <c r="L12" s="25">
        <f>'Gearing Chooser'!$G$4*$H12/'Gearing Chooser'!$E$4</f>
        <v>43.337508740044996</v>
      </c>
      <c r="M12" s="25">
        <f>'Gearing Chooser'!$G$5*$H12/'Gearing Chooser'!$E$5</f>
        <v>59.33905042867698</v>
      </c>
      <c r="N12" s="25">
        <f>'Gearing Chooser'!$G$6*$H12/'Gearing Chooser'!$E$6</f>
        <v>77.14076555728008</v>
      </c>
      <c r="O12" s="25">
        <f>'Gearing Chooser'!$G$7*$H12/'Gearing Chooser'!$E$7</f>
        <v>104.24427778010823</v>
      </c>
      <c r="P12" s="25">
        <f>'Gearing Chooser'!$G$8*$H12/'Gearing Chooser'!$E$8</f>
        <v>154.28153111456018</v>
      </c>
      <c r="Q12" s="25"/>
    </row>
    <row r="13" spans="1:17" ht="12.75">
      <c r="A13" s="1" t="b">
        <f>IF(AND(Matrix!$H14&gt;='Gearing Chooser'!$D$3,Matrix!$H14&lt;='Gearing Chooser'!$E$3),TRUE)</f>
        <v>1</v>
      </c>
      <c r="B13" s="1" t="b">
        <f>IF(AND(Matrix!$H14&gt;='Gearing Chooser'!$D$4,Matrix!$H14&lt;='Gearing Chooser'!$E$4),TRUE)</f>
        <v>1</v>
      </c>
      <c r="C13" s="1" t="b">
        <f>IF(AND(Matrix!$H14&gt;='Gearing Chooser'!$D$5,Matrix!$H14&lt;='Gearing Chooser'!$E$5),TRUE)</f>
        <v>0</v>
      </c>
      <c r="D13" s="1" t="b">
        <f>IF(AND(Matrix!$H14&gt;='Gearing Chooser'!$D$6,Matrix!$H14&lt;='Gearing Chooser'!$E$6),TRUE)</f>
        <v>0</v>
      </c>
      <c r="E13" s="1" t="b">
        <f>IF(AND(Matrix!$H14&gt;='Gearing Chooser'!$D$7,Matrix!$H14&lt;='Gearing Chooser'!$E$7),TRUE)</f>
        <v>0</v>
      </c>
      <c r="F13" s="1" t="b">
        <f>IF(AND(Matrix!$H14&gt;='Gearing Chooser'!$D$8,Matrix!$H14&lt;='Gearing Chooser'!$E$8),TRUE)</f>
        <v>1</v>
      </c>
      <c r="H13">
        <v>3950</v>
      </c>
      <c r="I13" s="16">
        <f>(Matrix!W$28*$H13^5)+(Matrix!W$27*$H13^4)+(Matrix!W$26*$H13^3)+(Matrix!W$25*$H13^2)+(Matrix!W$24*$H13)+(Matrix!W$23)</f>
        <v>509.78047225</v>
      </c>
      <c r="J13" s="2">
        <f t="shared" si="0"/>
        <v>383.40305890851107</v>
      </c>
      <c r="K13" s="25">
        <f>'Gearing Chooser'!$G$3*$H13/'Gearing Chooser'!$E$3</f>
        <v>29.372086365071944</v>
      </c>
      <c r="L13" s="25">
        <f>'Gearing Chooser'!$G$4*$H13/'Gearing Chooser'!$E$4</f>
        <v>43.89311782645582</v>
      </c>
      <c r="M13" s="25">
        <f>'Gearing Chooser'!$G$5*$H13/'Gearing Chooser'!$E$5</f>
        <v>60.09980748545488</v>
      </c>
      <c r="N13" s="25">
        <f>'Gearing Chooser'!$G$6*$H13/'Gearing Chooser'!$E$6</f>
        <v>78.12974973109137</v>
      </c>
      <c r="O13" s="25">
        <f>'Gearing Chooser'!$G$7*$H13/'Gearing Chooser'!$E$7</f>
        <v>105.5807428798532</v>
      </c>
      <c r="P13" s="25">
        <f>'Gearing Chooser'!$G$8*$H13/'Gearing Chooser'!$E$8</f>
        <v>156.25949946218273</v>
      </c>
      <c r="Q13" s="25"/>
    </row>
    <row r="14" spans="1:17" ht="12.75">
      <c r="A14" s="1" t="b">
        <f>IF(AND(Matrix!$H15&gt;='Gearing Chooser'!$D$3,Matrix!$H15&lt;='Gearing Chooser'!$E$3),TRUE)</f>
        <v>1</v>
      </c>
      <c r="B14" s="1" t="b">
        <f>IF(AND(Matrix!$H15&gt;='Gearing Chooser'!$D$4,Matrix!$H15&lt;='Gearing Chooser'!$E$4),TRUE)</f>
        <v>1</v>
      </c>
      <c r="C14" s="1" t="b">
        <f>IF(AND(Matrix!$H15&gt;='Gearing Chooser'!$D$5,Matrix!$H15&lt;='Gearing Chooser'!$E$5),TRUE)</f>
        <v>0</v>
      </c>
      <c r="D14" s="1" t="b">
        <f>IF(AND(Matrix!$H15&gt;='Gearing Chooser'!$D$6,Matrix!$H15&lt;='Gearing Chooser'!$E$6),TRUE)</f>
        <v>0</v>
      </c>
      <c r="E14" s="1" t="b">
        <f>IF(AND(Matrix!$H15&gt;='Gearing Chooser'!$D$7,Matrix!$H15&lt;='Gearing Chooser'!$E$7),TRUE)</f>
        <v>0</v>
      </c>
      <c r="F14" s="1" t="b">
        <f>IF(AND(Matrix!$H15&gt;='Gearing Chooser'!$D$8,Matrix!$H15&lt;='Gearing Chooser'!$E$8),TRUE)</f>
        <v>1</v>
      </c>
      <c r="H14" s="1">
        <v>4000</v>
      </c>
      <c r="I14" s="16">
        <f>(Matrix!W$28*$H14^5)+(Matrix!W$27*$H14^4)+(Matrix!W$26*$H14^3)+(Matrix!W$25*$H14^2)+(Matrix!W$24*$H14)+(Matrix!W$23)</f>
        <v>508.3600000000001</v>
      </c>
      <c r="J14" s="2">
        <f t="shared" si="0"/>
        <v>387.17440974866724</v>
      </c>
      <c r="K14" s="25">
        <f>'Gearing Chooser'!$G$3*$H14/'Gearing Chooser'!$E$3</f>
        <v>29.74388492665513</v>
      </c>
      <c r="L14" s="25">
        <f>'Gearing Chooser'!$G$4*$H14/'Gearing Chooser'!$E$4</f>
        <v>44.44872691286666</v>
      </c>
      <c r="M14" s="25">
        <f>'Gearing Chooser'!$G$5*$H14/'Gearing Chooser'!$E$5</f>
        <v>60.8605645422328</v>
      </c>
      <c r="N14" s="25">
        <f>'Gearing Chooser'!$G$6*$H14/'Gearing Chooser'!$E$6</f>
        <v>79.11873390490265</v>
      </c>
      <c r="O14" s="25">
        <f>'Gearing Chooser'!$G$7*$H14/'Gearing Chooser'!$E$7</f>
        <v>106.91720797959819</v>
      </c>
      <c r="P14" s="25">
        <f>'Gearing Chooser'!$G$8*$H14/'Gearing Chooser'!$E$8</f>
        <v>158.2374678098053</v>
      </c>
      <c r="Q14" s="25"/>
    </row>
    <row r="15" spans="1:17" ht="12.75">
      <c r="A15" s="1" t="b">
        <f>IF(AND(Matrix!$H16&gt;='Gearing Chooser'!$D$3,Matrix!$H16&lt;='Gearing Chooser'!$E$3),TRUE)</f>
        <v>1</v>
      </c>
      <c r="B15" s="1" t="b">
        <f>IF(AND(Matrix!$H16&gt;='Gearing Chooser'!$D$4,Matrix!$H16&lt;='Gearing Chooser'!$E$4),TRUE)</f>
        <v>1</v>
      </c>
      <c r="C15" s="1" t="b">
        <f>IF(AND(Matrix!$H16&gt;='Gearing Chooser'!$D$5,Matrix!$H16&lt;='Gearing Chooser'!$E$5),TRUE)</f>
        <v>1</v>
      </c>
      <c r="D15" s="1" t="b">
        <f>IF(AND(Matrix!$H16&gt;='Gearing Chooser'!$D$6,Matrix!$H16&lt;='Gearing Chooser'!$E$6),TRUE)</f>
        <v>0</v>
      </c>
      <c r="E15" s="1" t="b">
        <f>IF(AND(Matrix!$H16&gt;='Gearing Chooser'!$D$7,Matrix!$H16&lt;='Gearing Chooser'!$E$7),TRUE)</f>
        <v>0</v>
      </c>
      <c r="F15" s="1" t="b">
        <f>IF(AND(Matrix!$H16&gt;='Gearing Chooser'!$D$8,Matrix!$H16&lt;='Gearing Chooser'!$E$8),TRUE)</f>
        <v>1</v>
      </c>
      <c r="H15">
        <v>4050</v>
      </c>
      <c r="I15" s="16">
        <f>(Matrix!W$28*$H15^5)+(Matrix!W$27*$H15^4)+(Matrix!W$26*$H15^3)+(Matrix!W$25*$H15^2)+(Matrix!W$24*$H15)+(Matrix!W$23)</f>
        <v>506.8333622500004</v>
      </c>
      <c r="J15" s="2">
        <f t="shared" si="0"/>
        <v>390.8368463656705</v>
      </c>
      <c r="K15" s="25">
        <f>'Gearing Chooser'!$G$3*$H15/'Gearing Chooser'!$E$3</f>
        <v>30.11568348823832</v>
      </c>
      <c r="L15" s="25">
        <f>'Gearing Chooser'!$G$4*$H15/'Gearing Chooser'!$E$4</f>
        <v>45.00433599927749</v>
      </c>
      <c r="M15" s="25">
        <f>'Gearing Chooser'!$G$5*$H15/'Gearing Chooser'!$E$5</f>
        <v>61.621321599010706</v>
      </c>
      <c r="N15" s="25">
        <f>'Gearing Chooser'!$G$6*$H15/'Gearing Chooser'!$E$6</f>
        <v>80.10771807871393</v>
      </c>
      <c r="O15" s="25">
        <f>'Gearing Chooser'!$G$7*$H15/'Gearing Chooser'!$E$7</f>
        <v>108.25367307934314</v>
      </c>
      <c r="P15" s="25">
        <f>'Gearing Chooser'!$G$8*$H15/'Gearing Chooser'!$E$8</f>
        <v>160.21543615742786</v>
      </c>
      <c r="Q15" s="25"/>
    </row>
    <row r="16" spans="1:17" ht="12.75">
      <c r="A16" s="1" t="b">
        <f>IF(AND(Matrix!$H17&gt;='Gearing Chooser'!$D$3,Matrix!$H17&lt;='Gearing Chooser'!$E$3),TRUE)</f>
        <v>1</v>
      </c>
      <c r="B16" s="1" t="b">
        <f>IF(AND(Matrix!$H17&gt;='Gearing Chooser'!$D$4,Matrix!$H17&lt;='Gearing Chooser'!$E$4),TRUE)</f>
        <v>1</v>
      </c>
      <c r="C16" s="1" t="b">
        <f>IF(AND(Matrix!$H17&gt;='Gearing Chooser'!$D$5,Matrix!$H17&lt;='Gearing Chooser'!$E$5),TRUE)</f>
        <v>1</v>
      </c>
      <c r="D16" s="1" t="b">
        <f>IF(AND(Matrix!$H17&gt;='Gearing Chooser'!$D$6,Matrix!$H17&lt;='Gearing Chooser'!$E$6),TRUE)</f>
        <v>0</v>
      </c>
      <c r="E16" s="1" t="b">
        <f>IF(AND(Matrix!$H17&gt;='Gearing Chooser'!$D$7,Matrix!$H17&lt;='Gearing Chooser'!$E$7),TRUE)</f>
        <v>1</v>
      </c>
      <c r="F16" s="1" t="b">
        <f>IF(AND(Matrix!$H17&gt;='Gearing Chooser'!$D$8,Matrix!$H17&lt;='Gearing Chooser'!$E$8),TRUE)</f>
        <v>1</v>
      </c>
      <c r="H16" s="1">
        <v>4100</v>
      </c>
      <c r="I16" s="16">
        <f>(Matrix!W$28*$H16^5)+(Matrix!W$27*$H16^4)+(Matrix!W$26*$H16^3)+(Matrix!W$25*$H16^2)+(Matrix!W$24*$H16)+(Matrix!W$23)</f>
        <v>505.19143600000007</v>
      </c>
      <c r="J16" s="2">
        <f t="shared" si="0"/>
        <v>394.38021469916225</v>
      </c>
      <c r="K16" s="25">
        <f>'Gearing Chooser'!$G$3*$H16/'Gearing Chooser'!$E$3</f>
        <v>30.48748204982151</v>
      </c>
      <c r="L16" s="25">
        <f>'Gearing Chooser'!$G$4*$H16/'Gearing Chooser'!$E$4</f>
        <v>45.55994508568833</v>
      </c>
      <c r="M16" s="25">
        <f>'Gearing Chooser'!$G$5*$H16/'Gearing Chooser'!$E$5</f>
        <v>62.382078655788625</v>
      </c>
      <c r="N16" s="25">
        <f>'Gearing Chooser'!$G$6*$H16/'Gearing Chooser'!$E$6</f>
        <v>81.09670225252522</v>
      </c>
      <c r="O16" s="25">
        <f>'Gearing Chooser'!$G$7*$H16/'Gearing Chooser'!$E$7</f>
        <v>109.59013817908813</v>
      </c>
      <c r="P16" s="25">
        <f>'Gearing Chooser'!$G$8*$H16/'Gearing Chooser'!$E$8</f>
        <v>162.19340450505044</v>
      </c>
      <c r="Q16" s="25"/>
    </row>
    <row r="17" spans="1:17" ht="12.75">
      <c r="A17" s="1" t="b">
        <f>IF(AND(Matrix!$H18&gt;='Gearing Chooser'!$D$3,Matrix!$H18&lt;='Gearing Chooser'!$E$3),TRUE)</f>
        <v>1</v>
      </c>
      <c r="B17" s="1" t="b">
        <f>IF(AND(Matrix!$H18&gt;='Gearing Chooser'!$D$4,Matrix!$H18&lt;='Gearing Chooser'!$E$4),TRUE)</f>
        <v>1</v>
      </c>
      <c r="C17" s="1" t="b">
        <f>IF(AND(Matrix!$H18&gt;='Gearing Chooser'!$D$5,Matrix!$H18&lt;='Gearing Chooser'!$E$5),TRUE)</f>
        <v>1</v>
      </c>
      <c r="D17" s="1" t="b">
        <f>IF(AND(Matrix!$H18&gt;='Gearing Chooser'!$D$6,Matrix!$H18&lt;='Gearing Chooser'!$E$6),TRUE)</f>
        <v>0</v>
      </c>
      <c r="E17" s="1" t="b">
        <f>IF(AND(Matrix!$H18&gt;='Gearing Chooser'!$D$7,Matrix!$H18&lt;='Gearing Chooser'!$E$7),TRUE)</f>
        <v>1</v>
      </c>
      <c r="F17" s="1" t="b">
        <f>IF(AND(Matrix!$H18&gt;='Gearing Chooser'!$D$8,Matrix!$H18&lt;='Gearing Chooser'!$E$8),TRUE)</f>
        <v>1</v>
      </c>
      <c r="H17">
        <v>4150</v>
      </c>
      <c r="I17" s="16">
        <f>(Matrix!W$28*$H17^5)+(Matrix!W$27*$H17^4)+(Matrix!W$26*$H17^3)+(Matrix!W$25*$H17^2)+(Matrix!W$24*$H17)+(Matrix!W$23)</f>
        <v>503.42551225000034</v>
      </c>
      <c r="J17" s="2">
        <f t="shared" si="0"/>
        <v>397.79434041079617</v>
      </c>
      <c r="K17" s="25">
        <f>'Gearing Chooser'!$G$3*$H17/'Gearing Chooser'!$E$3</f>
        <v>30.8592806114047</v>
      </c>
      <c r="L17" s="25">
        <f>'Gearing Chooser'!$G$4*$H17/'Gearing Chooser'!$E$4</f>
        <v>46.11555417209916</v>
      </c>
      <c r="M17" s="25">
        <f>'Gearing Chooser'!$G$5*$H17/'Gearing Chooser'!$E$5</f>
        <v>63.14283571256653</v>
      </c>
      <c r="N17" s="25">
        <f>'Gearing Chooser'!$G$6*$H17/'Gearing Chooser'!$E$6</f>
        <v>82.0856864263365</v>
      </c>
      <c r="O17" s="25">
        <f>'Gearing Chooser'!$G$7*$H17/'Gearing Chooser'!$E$7</f>
        <v>110.92660327883311</v>
      </c>
      <c r="P17" s="25">
        <f>'Gearing Chooser'!$G$8*$H17/'Gearing Chooser'!$E$8</f>
        <v>164.17137285267302</v>
      </c>
      <c r="Q17" s="25"/>
    </row>
    <row r="18" spans="1:17" ht="12.75">
      <c r="A18" s="1" t="b">
        <f>IF(AND(Matrix!$H19&gt;='Gearing Chooser'!$D$3,Matrix!$H19&lt;='Gearing Chooser'!$E$3),TRUE)</f>
        <v>1</v>
      </c>
      <c r="B18" s="1" t="b">
        <f>IF(AND(Matrix!$H19&gt;='Gearing Chooser'!$D$4,Matrix!$H19&lt;='Gearing Chooser'!$E$4),TRUE)</f>
        <v>1</v>
      </c>
      <c r="C18" s="1" t="b">
        <f>IF(AND(Matrix!$H19&gt;='Gearing Chooser'!$D$5,Matrix!$H19&lt;='Gearing Chooser'!$E$5),TRUE)</f>
        <v>1</v>
      </c>
      <c r="D18" s="1" t="b">
        <f>IF(AND(Matrix!$H19&gt;='Gearing Chooser'!$D$6,Matrix!$H19&lt;='Gearing Chooser'!$E$6),TRUE)</f>
        <v>1</v>
      </c>
      <c r="E18" s="1" t="b">
        <f>IF(AND(Matrix!$H19&gt;='Gearing Chooser'!$D$7,Matrix!$H19&lt;='Gearing Chooser'!$E$7),TRUE)</f>
        <v>1</v>
      </c>
      <c r="F18" s="1" t="b">
        <f>IF(AND(Matrix!$H19&gt;='Gearing Chooser'!$D$8,Matrix!$H19&lt;='Gearing Chooser'!$E$8),TRUE)</f>
        <v>1</v>
      </c>
      <c r="H18" s="1">
        <v>4200</v>
      </c>
      <c r="I18" s="16">
        <f>(Matrix!W$28*$H18^5)+(Matrix!W$27*$H18^4)+(Matrix!W$26*$H18^3)+(Matrix!W$25*$H18^2)+(Matrix!W$24*$H18)+(Matrix!W$23)</f>
        <v>501.5272960000011</v>
      </c>
      <c r="J18" s="2">
        <f t="shared" si="0"/>
        <v>401.0690485910138</v>
      </c>
      <c r="K18" s="25">
        <f>'Gearing Chooser'!$G$3*$H18/'Gearing Chooser'!$E$3</f>
        <v>31.231079172987886</v>
      </c>
      <c r="L18" s="25">
        <f>'Gearing Chooser'!$G$4*$H18/'Gearing Chooser'!$E$4</f>
        <v>46.67116325850999</v>
      </c>
      <c r="M18" s="25">
        <f>'Gearing Chooser'!$G$5*$H18/'Gearing Chooser'!$E$5</f>
        <v>63.90359276934444</v>
      </c>
      <c r="N18" s="25">
        <f>'Gearing Chooser'!$G$6*$H18/'Gearing Chooser'!$E$6</f>
        <v>83.07467060014778</v>
      </c>
      <c r="O18" s="25">
        <f>'Gearing Chooser'!$G$7*$H18/'Gearing Chooser'!$E$7</f>
        <v>112.26306837857808</v>
      </c>
      <c r="P18" s="25">
        <f>'Gearing Chooser'!$G$8*$H18/'Gearing Chooser'!$E$8</f>
        <v>166.1493412002956</v>
      </c>
      <c r="Q18" s="25"/>
    </row>
    <row r="19" spans="1:17" ht="12.75">
      <c r="A19" s="1" t="b">
        <f>IF(AND(Matrix!$H20&gt;='Gearing Chooser'!$D$3,Matrix!$H20&lt;='Gearing Chooser'!$E$3),TRUE)</f>
        <v>1</v>
      </c>
      <c r="B19" s="1" t="b">
        <f>IF(AND(Matrix!$H20&gt;='Gearing Chooser'!$D$4,Matrix!$H20&lt;='Gearing Chooser'!$E$4),TRUE)</f>
        <v>1</v>
      </c>
      <c r="C19" s="1" t="b">
        <f>IF(AND(Matrix!$H20&gt;='Gearing Chooser'!$D$5,Matrix!$H20&lt;='Gearing Chooser'!$E$5),TRUE)</f>
        <v>1</v>
      </c>
      <c r="D19" s="1" t="b">
        <f>IF(AND(Matrix!$H20&gt;='Gearing Chooser'!$D$6,Matrix!$H20&lt;='Gearing Chooser'!$E$6),TRUE)</f>
        <v>1</v>
      </c>
      <c r="E19" s="1" t="b">
        <f>IF(AND(Matrix!$H20&gt;='Gearing Chooser'!$D$7,Matrix!$H20&lt;='Gearing Chooser'!$E$7),TRUE)</f>
        <v>1</v>
      </c>
      <c r="F19" s="1" t="b">
        <f>IF(AND(Matrix!$H20&gt;='Gearing Chooser'!$D$8,Matrix!$H20&lt;='Gearing Chooser'!$E$8),TRUE)</f>
        <v>1</v>
      </c>
      <c r="H19">
        <v>4250</v>
      </c>
      <c r="I19" s="16">
        <f>(Matrix!W$28*$H19^5)+(Matrix!W$27*$H19^4)+(Matrix!W$26*$H19^3)+(Matrix!W$25*$H19^2)+(Matrix!W$24*$H19)+(Matrix!W$23)</f>
        <v>499.4889062499997</v>
      </c>
      <c r="J19" s="2">
        <f t="shared" si="0"/>
        <v>404.1941834658223</v>
      </c>
      <c r="K19" s="25">
        <f>'Gearing Chooser'!$G$3*$H19/'Gearing Chooser'!$E$3</f>
        <v>31.602877734571077</v>
      </c>
      <c r="L19" s="25">
        <f>'Gearing Chooser'!$G$4*$H19/'Gearing Chooser'!$E$4</f>
        <v>47.226772344920825</v>
      </c>
      <c r="M19" s="25">
        <f>'Gearing Chooser'!$G$5*$H19/'Gearing Chooser'!$E$5</f>
        <v>64.66434982612235</v>
      </c>
      <c r="N19" s="25">
        <f>'Gearing Chooser'!$G$6*$H19/'Gearing Chooser'!$E$6</f>
        <v>84.06365477395907</v>
      </c>
      <c r="O19" s="25">
        <f>'Gearing Chooser'!$G$7*$H19/'Gearing Chooser'!$E$7</f>
        <v>113.59953347832307</v>
      </c>
      <c r="P19" s="25">
        <f>'Gearing Chooser'!$G$8*$H19/'Gearing Chooser'!$E$8</f>
        <v>168.12730954791814</v>
      </c>
      <c r="Q19" s="25"/>
    </row>
    <row r="20" spans="1:17" ht="12.75">
      <c r="A20" s="1" t="b">
        <f>IF(AND(Matrix!$H21&gt;='Gearing Chooser'!$D$3,Matrix!$H21&lt;='Gearing Chooser'!$E$3),TRUE)</f>
        <v>1</v>
      </c>
      <c r="B20" s="1" t="b">
        <f>IF(AND(Matrix!$H21&gt;='Gearing Chooser'!$D$4,Matrix!$H21&lt;='Gearing Chooser'!$E$4),TRUE)</f>
        <v>1</v>
      </c>
      <c r="C20" s="1" t="b">
        <f>IF(AND(Matrix!$H21&gt;='Gearing Chooser'!$D$5,Matrix!$H21&lt;='Gearing Chooser'!$E$5),TRUE)</f>
        <v>1</v>
      </c>
      <c r="D20" s="1" t="b">
        <f>IF(AND(Matrix!$H21&gt;='Gearing Chooser'!$D$6,Matrix!$H21&lt;='Gearing Chooser'!$E$6),TRUE)</f>
        <v>1</v>
      </c>
      <c r="E20" s="1" t="b">
        <f>IF(AND(Matrix!$H21&gt;='Gearing Chooser'!$D$7,Matrix!$H21&lt;='Gearing Chooser'!$E$7),TRUE)</f>
        <v>1</v>
      </c>
      <c r="F20" s="1" t="b">
        <f>IF(AND(Matrix!$H21&gt;='Gearing Chooser'!$D$8,Matrix!$H21&lt;='Gearing Chooser'!$E$8),TRUE)</f>
        <v>1</v>
      </c>
      <c r="H20" s="1">
        <v>4300</v>
      </c>
      <c r="I20" s="16">
        <f>(Matrix!W$28*$H20^5)+(Matrix!W$27*$H20^4)+(Matrix!W$26*$H20^3)+(Matrix!W$25*$H20^2)+(Matrix!W$24*$H20)+(Matrix!W$23)</f>
        <v>497.30287600000065</v>
      </c>
      <c r="J20" s="2">
        <f t="shared" si="0"/>
        <v>407.15962810358013</v>
      </c>
      <c r="K20" s="25">
        <f>'Gearing Chooser'!$G$3*$H20/'Gearing Chooser'!$E$3</f>
        <v>31.974676296154264</v>
      </c>
      <c r="L20" s="25">
        <f>'Gearing Chooser'!$G$4*$H20/'Gearing Chooser'!$E$4</f>
        <v>47.78238143133166</v>
      </c>
      <c r="M20" s="25">
        <f>'Gearing Chooser'!$G$5*$H20/'Gearing Chooser'!$E$5</f>
        <v>65.42510688290027</v>
      </c>
      <c r="N20" s="25">
        <f>'Gearing Chooser'!$G$6*$H20/'Gearing Chooser'!$E$6</f>
        <v>85.05263894777035</v>
      </c>
      <c r="O20" s="25">
        <f>'Gearing Chooser'!$G$7*$H20/'Gearing Chooser'!$E$7</f>
        <v>114.93599857806805</v>
      </c>
      <c r="P20" s="25">
        <f>'Gearing Chooser'!$G$8*$H20/'Gearing Chooser'!$E$8</f>
        <v>170.10527789554072</v>
      </c>
      <c r="Q20" s="25"/>
    </row>
    <row r="21" spans="1:17" ht="12.75">
      <c r="A21" s="1" t="b">
        <f>IF(AND(Matrix!$H22&gt;='Gearing Chooser'!$D$3,Matrix!$H22&lt;='Gearing Chooser'!$E$3),TRUE)</f>
        <v>1</v>
      </c>
      <c r="B21" s="1" t="b">
        <f>IF(AND(Matrix!$H22&gt;='Gearing Chooser'!$D$4,Matrix!$H22&lt;='Gearing Chooser'!$E$4),TRUE)</f>
        <v>1</v>
      </c>
      <c r="C21" s="1" t="b">
        <f>IF(AND(Matrix!$H22&gt;='Gearing Chooser'!$D$5,Matrix!$H22&lt;='Gearing Chooser'!$E$5),TRUE)</f>
        <v>1</v>
      </c>
      <c r="D21" s="1" t="b">
        <f>IF(AND(Matrix!$H22&gt;='Gearing Chooser'!$D$6,Matrix!$H22&lt;='Gearing Chooser'!$E$6),TRUE)</f>
        <v>1</v>
      </c>
      <c r="E21" s="1" t="b">
        <f>IF(AND(Matrix!$H22&gt;='Gearing Chooser'!$D$7,Matrix!$H22&lt;='Gearing Chooser'!$E$7),TRUE)</f>
        <v>1</v>
      </c>
      <c r="F21" s="1" t="b">
        <f>IF(AND(Matrix!$H22&gt;='Gearing Chooser'!$D$8,Matrix!$H22&lt;='Gearing Chooser'!$E$8),TRUE)</f>
        <v>1</v>
      </c>
      <c r="H21">
        <v>4350</v>
      </c>
      <c r="I21" s="16">
        <f>(Matrix!W$28*$H21^5)+(Matrix!W$27*$H21^4)+(Matrix!W$26*$H21^3)+(Matrix!W$25*$H21^2)+(Matrix!W$24*$H21)+(Matrix!W$23)</f>
        <v>494.96215225000105</v>
      </c>
      <c r="J21" s="2">
        <f t="shared" si="0"/>
        <v>409.955324121764</v>
      </c>
      <c r="K21" s="25">
        <f>'Gearing Chooser'!$G$3*$H21/'Gearing Chooser'!$E$3</f>
        <v>32.346474857737455</v>
      </c>
      <c r="L21" s="25">
        <f>'Gearing Chooser'!$G$4*$H21/'Gearing Chooser'!$E$4</f>
        <v>48.33799051774249</v>
      </c>
      <c r="M21" s="25">
        <f>'Gearing Chooser'!$G$5*$H21/'Gearing Chooser'!$E$5</f>
        <v>66.18586393967817</v>
      </c>
      <c r="N21" s="25">
        <f>'Gearing Chooser'!$G$6*$H21/'Gearing Chooser'!$E$6</f>
        <v>86.04162312158164</v>
      </c>
      <c r="O21" s="25">
        <f>'Gearing Chooser'!$G$7*$H21/'Gearing Chooser'!$E$7</f>
        <v>116.27246367781302</v>
      </c>
      <c r="P21" s="25">
        <f>'Gearing Chooser'!$G$8*$H21/'Gearing Chooser'!$E$8</f>
        <v>172.08324624316327</v>
      </c>
      <c r="Q21" s="25"/>
    </row>
    <row r="22" spans="1:22" ht="26.25" thickBot="1">
      <c r="A22" s="1" t="b">
        <f>IF(AND(Matrix!$H23&gt;='Gearing Chooser'!$D$3,Matrix!$H23&lt;='Gearing Chooser'!$E$3),TRUE)</f>
        <v>1</v>
      </c>
      <c r="B22" s="1" t="b">
        <f>IF(AND(Matrix!$H23&gt;='Gearing Chooser'!$D$4,Matrix!$H23&lt;='Gearing Chooser'!$E$4),TRUE)</f>
        <v>1</v>
      </c>
      <c r="C22" s="1" t="b">
        <f>IF(AND(Matrix!$H23&gt;='Gearing Chooser'!$D$5,Matrix!$H23&lt;='Gearing Chooser'!$E$5),TRUE)</f>
        <v>1</v>
      </c>
      <c r="D22" s="1" t="b">
        <f>IF(AND(Matrix!$H23&gt;='Gearing Chooser'!$D$6,Matrix!$H23&lt;='Gearing Chooser'!$E$6),TRUE)</f>
        <v>1</v>
      </c>
      <c r="E22" s="1" t="b">
        <f>IF(AND(Matrix!$H23&gt;='Gearing Chooser'!$D$7,Matrix!$H23&lt;='Gearing Chooser'!$E$7),TRUE)</f>
        <v>1</v>
      </c>
      <c r="F22" s="1" t="b">
        <f>IF(AND(Matrix!$H23&gt;='Gearing Chooser'!$D$8,Matrix!$H23&lt;='Gearing Chooser'!$E$8),TRUE)</f>
        <v>1</v>
      </c>
      <c r="H22" s="1">
        <v>4400</v>
      </c>
      <c r="I22" s="16">
        <f>(Matrix!W$28*$H22^5)+(Matrix!W$27*$H22^4)+(Matrix!W$26*$H22^3)+(Matrix!W$25*$H22^2)+(Matrix!W$24*$H22)+(Matrix!W$23)</f>
        <v>492.4600960000007</v>
      </c>
      <c r="J22" s="2">
        <f t="shared" si="0"/>
        <v>412.5712913937554</v>
      </c>
      <c r="K22" s="25">
        <f>'Gearing Chooser'!$G$3*$H22/'Gearing Chooser'!$E$3</f>
        <v>32.718273419320646</v>
      </c>
      <c r="L22" s="25">
        <f>'Gearing Chooser'!$G$4*$H22/'Gearing Chooser'!$E$4</f>
        <v>48.89359960415333</v>
      </c>
      <c r="M22" s="25">
        <f>'Gearing Chooser'!$G$5*$H22/'Gearing Chooser'!$E$5</f>
        <v>66.94662099645608</v>
      </c>
      <c r="N22" s="25">
        <f>'Gearing Chooser'!$G$6*$H22/'Gearing Chooser'!$E$6</f>
        <v>87.03060729539293</v>
      </c>
      <c r="O22" s="25">
        <f>'Gearing Chooser'!$G$7*$H22/'Gearing Chooser'!$E$7</f>
        <v>117.608928777558</v>
      </c>
      <c r="P22" s="25">
        <f>'Gearing Chooser'!$G$8*$H22/'Gearing Chooser'!$E$8</f>
        <v>174.06121459078585</v>
      </c>
      <c r="Q22" s="25"/>
      <c r="V22" s="1" t="s">
        <v>32</v>
      </c>
    </row>
    <row r="23" spans="1:23" ht="13.5" thickBot="1">
      <c r="A23" s="1" t="b">
        <f>IF(AND(Matrix!$H24&gt;='Gearing Chooser'!$D$3,Matrix!$H24&lt;='Gearing Chooser'!$E$3),TRUE)</f>
        <v>1</v>
      </c>
      <c r="B23" s="1" t="b">
        <f>IF(AND(Matrix!$H24&gt;='Gearing Chooser'!$D$4,Matrix!$H24&lt;='Gearing Chooser'!$E$4),TRUE)</f>
        <v>1</v>
      </c>
      <c r="C23" s="1" t="b">
        <f>IF(AND(Matrix!$H24&gt;='Gearing Chooser'!$D$5,Matrix!$H24&lt;='Gearing Chooser'!$E$5),TRUE)</f>
        <v>1</v>
      </c>
      <c r="D23" s="1" t="b">
        <f>IF(AND(Matrix!$H24&gt;='Gearing Chooser'!$D$6,Matrix!$H24&lt;='Gearing Chooser'!$E$6),TRUE)</f>
        <v>1</v>
      </c>
      <c r="E23" s="1" t="b">
        <f>IF(AND(Matrix!$H24&gt;='Gearing Chooser'!$D$7,Matrix!$H24&lt;='Gearing Chooser'!$E$7),TRUE)</f>
        <v>1</v>
      </c>
      <c r="F23" s="1" t="b">
        <f>IF(AND(Matrix!$H24&gt;='Gearing Chooser'!$D$8,Matrix!$H24&lt;='Gearing Chooser'!$E$8),TRUE)</f>
        <v>1</v>
      </c>
      <c r="H23">
        <v>4450</v>
      </c>
      <c r="I23" s="16">
        <f>(Matrix!W$28*$H23^5)+(Matrix!W$27*$H23^4)+(Matrix!W$26*$H23^3)+(Matrix!W$25*$H23^2)+(Matrix!W$24*$H23)+(Matrix!W$23)</f>
        <v>489.7904822500009</v>
      </c>
      <c r="J23" s="2">
        <f t="shared" si="0"/>
        <v>414.9976477556177</v>
      </c>
      <c r="K23" s="25">
        <f>'Gearing Chooser'!$G$3*$H23/'Gearing Chooser'!$E$3</f>
        <v>33.09007198090383</v>
      </c>
      <c r="L23" s="25">
        <f>'Gearing Chooser'!$G$4*$H23/'Gearing Chooser'!$E$4</f>
        <v>49.44920869056416</v>
      </c>
      <c r="M23" s="25">
        <f>'Gearing Chooser'!$G$5*$H23/'Gearing Chooser'!$E$5</f>
        <v>67.707378053234</v>
      </c>
      <c r="N23" s="25">
        <f>'Gearing Chooser'!$G$6*$H23/'Gearing Chooser'!$E$6</f>
        <v>88.0195914692042</v>
      </c>
      <c r="O23" s="25">
        <f>'Gearing Chooser'!$G$7*$H23/'Gearing Chooser'!$E$7</f>
        <v>118.94539387730296</v>
      </c>
      <c r="P23" s="25">
        <f>'Gearing Chooser'!$G$8*$H23/'Gearing Chooser'!$E$8</f>
        <v>176.0391829384084</v>
      </c>
      <c r="Q23" s="25"/>
      <c r="R23" s="30" t="s">
        <v>29</v>
      </c>
      <c r="S23" s="31"/>
      <c r="T23" s="32"/>
      <c r="V23" s="1" t="s">
        <v>19</v>
      </c>
      <c r="W23" s="14">
        <v>1789</v>
      </c>
    </row>
    <row r="24" spans="1:23" ht="12.75">
      <c r="A24" s="1" t="b">
        <f>IF(AND(Matrix!$H25&gt;='Gearing Chooser'!$D$3,Matrix!$H25&lt;='Gearing Chooser'!$E$3),TRUE)</f>
        <v>1</v>
      </c>
      <c r="B24" s="1" t="b">
        <f>IF(AND(Matrix!$H25&gt;='Gearing Chooser'!$D$4,Matrix!$H25&lt;='Gearing Chooser'!$E$4),TRUE)</f>
        <v>1</v>
      </c>
      <c r="C24" s="1" t="b">
        <f>IF(AND(Matrix!$H25&gt;='Gearing Chooser'!$D$5,Matrix!$H25&lt;='Gearing Chooser'!$E$5),TRUE)</f>
        <v>1</v>
      </c>
      <c r="D24" s="1" t="b">
        <f>IF(AND(Matrix!$H25&gt;='Gearing Chooser'!$D$6,Matrix!$H25&lt;='Gearing Chooser'!$E$6),TRUE)</f>
        <v>1</v>
      </c>
      <c r="E24" s="1" t="b">
        <f>IF(AND(Matrix!$H25&gt;='Gearing Chooser'!$D$7,Matrix!$H25&lt;='Gearing Chooser'!$E$7),TRUE)</f>
        <v>1</v>
      </c>
      <c r="F24" s="1" t="b">
        <f>IF(AND(Matrix!$H25&gt;='Gearing Chooser'!$D$8,Matrix!$H25&lt;='Gearing Chooser'!$E$8),TRUE)</f>
        <v>1</v>
      </c>
      <c r="H24" s="1">
        <v>4500</v>
      </c>
      <c r="I24" s="16">
        <f>(Matrix!W$28*$H24^5)+(Matrix!W$27*$H24^4)+(Matrix!W$26*$H24^3)+(Matrix!W$25*$H24^2)+(Matrix!W$24*$H24)+(Matrix!W$23)</f>
        <v>486.9475000000002</v>
      </c>
      <c r="J24" s="2">
        <f t="shared" si="0"/>
        <v>417.2246287128715</v>
      </c>
      <c r="K24" s="25">
        <f>'Gearing Chooser'!$G$3*$H24/'Gearing Chooser'!$E$3</f>
        <v>33.46187054248702</v>
      </c>
      <c r="L24" s="25">
        <f>'Gearing Chooser'!$G$4*$H24/'Gearing Chooser'!$E$4</f>
        <v>50.00481777697499</v>
      </c>
      <c r="M24" s="25">
        <f>'Gearing Chooser'!$G$5*$H24/'Gearing Chooser'!$E$5</f>
        <v>68.4681351100119</v>
      </c>
      <c r="N24" s="25">
        <f>'Gearing Chooser'!$G$6*$H24/'Gearing Chooser'!$E$6</f>
        <v>89.00857564301548</v>
      </c>
      <c r="O24" s="25">
        <f>'Gearing Chooser'!$G$7*$H24/'Gearing Chooser'!$E$7</f>
        <v>120.28185897704795</v>
      </c>
      <c r="P24" s="25">
        <f>'Gearing Chooser'!$G$8*$H24/'Gearing Chooser'!$E$8</f>
        <v>178.01715128603098</v>
      </c>
      <c r="Q24" s="25"/>
      <c r="R24" s="3" t="s">
        <v>4</v>
      </c>
      <c r="S24" s="4" t="s">
        <v>5</v>
      </c>
      <c r="T24" s="5" t="s">
        <v>6</v>
      </c>
      <c r="V24" s="1" t="s">
        <v>20</v>
      </c>
      <c r="W24" s="14">
        <v>-1.1632</v>
      </c>
    </row>
    <row r="25" spans="1:23" ht="12.75">
      <c r="A25" s="1" t="b">
        <f>IF(AND(Matrix!$H26&gt;='Gearing Chooser'!$D$3,Matrix!$H26&lt;='Gearing Chooser'!$E$3),TRUE)</f>
        <v>1</v>
      </c>
      <c r="B25" s="1" t="b">
        <f>IF(AND(Matrix!$H26&gt;='Gearing Chooser'!$D$4,Matrix!$H26&lt;='Gearing Chooser'!$E$4),TRUE)</f>
        <v>1</v>
      </c>
      <c r="C25" s="1" t="b">
        <f>IF(AND(Matrix!$H26&gt;='Gearing Chooser'!$D$5,Matrix!$H26&lt;='Gearing Chooser'!$E$5),TRUE)</f>
        <v>1</v>
      </c>
      <c r="D25" s="1" t="b">
        <f>IF(AND(Matrix!$H26&gt;='Gearing Chooser'!$D$6,Matrix!$H26&lt;='Gearing Chooser'!$E$6),TRUE)</f>
        <v>1</v>
      </c>
      <c r="E25" s="1" t="b">
        <f>IF(AND(Matrix!$H26&gt;='Gearing Chooser'!$D$7,Matrix!$H26&lt;='Gearing Chooser'!$E$7),TRUE)</f>
        <v>1</v>
      </c>
      <c r="F25" s="1" t="b">
        <f>IF(AND(Matrix!$H26&gt;='Gearing Chooser'!$D$8,Matrix!$H26&lt;='Gearing Chooser'!$E$8),TRUE)</f>
        <v>1</v>
      </c>
      <c r="H25">
        <v>4550</v>
      </c>
      <c r="I25" s="16">
        <f>(Matrix!W$28*$H25^5)+(Matrix!W$27*$H25^4)+(Matrix!W$26*$H25^3)+(Matrix!W$25*$H25^2)+(Matrix!W$24*$H25)+(Matrix!W$23)</f>
        <v>483.9257522500002</v>
      </c>
      <c r="J25" s="2">
        <f t="shared" si="0"/>
        <v>419.24260714727734</v>
      </c>
      <c r="K25" s="25">
        <f>'Gearing Chooser'!$G$3*$H25/'Gearing Chooser'!$E$3</f>
        <v>33.83366910407021</v>
      </c>
      <c r="L25" s="25">
        <f>'Gearing Chooser'!$G$4*$H25/'Gearing Chooser'!$E$4</f>
        <v>50.56042686338582</v>
      </c>
      <c r="M25" s="25">
        <f>'Gearing Chooser'!$G$5*$H25/'Gearing Chooser'!$E$5</f>
        <v>69.2288921667898</v>
      </c>
      <c r="N25" s="25">
        <f>'Gearing Chooser'!$G$6*$H25/'Gearing Chooser'!$E$6</f>
        <v>89.99755981682677</v>
      </c>
      <c r="O25" s="25">
        <f>'Gearing Chooser'!$G$7*$H25/'Gearing Chooser'!$E$7</f>
        <v>121.61832407679293</v>
      </c>
      <c r="P25" s="25">
        <f>'Gearing Chooser'!$G$8*$H25/'Gearing Chooser'!$E$8</f>
        <v>179.99511963365353</v>
      </c>
      <c r="Q25" s="25"/>
      <c r="R25" s="6">
        <v>30</v>
      </c>
      <c r="S25" s="7">
        <f aca="true" t="shared" si="1" ref="S25:S45">R25*50.4808</f>
        <v>1514.424</v>
      </c>
      <c r="T25" s="8">
        <v>280</v>
      </c>
      <c r="V25" s="1" t="s">
        <v>21</v>
      </c>
      <c r="W25" s="15">
        <v>0.000393</v>
      </c>
    </row>
    <row r="26" spans="1:23" ht="12.75">
      <c r="A26" s="1" t="b">
        <f>IF(AND(Matrix!$H27&gt;='Gearing Chooser'!$D$3,Matrix!$H27&lt;='Gearing Chooser'!$E$3),TRUE)</f>
        <v>1</v>
      </c>
      <c r="B26" s="1" t="b">
        <f>IF(AND(Matrix!$H27&gt;='Gearing Chooser'!$D$4,Matrix!$H27&lt;='Gearing Chooser'!$E$4),TRUE)</f>
        <v>1</v>
      </c>
      <c r="C26" s="1" t="b">
        <f>IF(AND(Matrix!$H27&gt;='Gearing Chooser'!$D$5,Matrix!$H27&lt;='Gearing Chooser'!$E$5),TRUE)</f>
        <v>1</v>
      </c>
      <c r="D26" s="1" t="b">
        <f>IF(AND(Matrix!$H27&gt;='Gearing Chooser'!$D$6,Matrix!$H27&lt;='Gearing Chooser'!$E$6),TRUE)</f>
        <v>1</v>
      </c>
      <c r="E26" s="1" t="b">
        <f>IF(AND(Matrix!$H27&gt;='Gearing Chooser'!$D$7,Matrix!$H27&lt;='Gearing Chooser'!$E$7),TRUE)</f>
        <v>1</v>
      </c>
      <c r="F26" s="1" t="b">
        <f>IF(AND(Matrix!$H27&gt;='Gearing Chooser'!$D$8,Matrix!$H27&lt;='Gearing Chooser'!$E$8),TRUE)</f>
        <v>1</v>
      </c>
      <c r="H26" s="1">
        <v>4600</v>
      </c>
      <c r="I26" s="16">
        <f>(Matrix!W$28*$H26^5)+(Matrix!W$27*$H26^4)+(Matrix!W$26*$H26^3)+(Matrix!W$25*$H26^2)+(Matrix!W$24*$H26)+(Matrix!W$23)</f>
        <v>480.7202560000005</v>
      </c>
      <c r="J26" s="2">
        <f t="shared" si="0"/>
        <v>421.0421130236105</v>
      </c>
      <c r="K26" s="25">
        <f>'Gearing Chooser'!$G$3*$H26/'Gearing Chooser'!$E$3</f>
        <v>34.2054676656534</v>
      </c>
      <c r="L26" s="25">
        <f>'Gearing Chooser'!$G$4*$H26/'Gearing Chooser'!$E$4</f>
        <v>51.11603594979666</v>
      </c>
      <c r="M26" s="25">
        <f>'Gearing Chooser'!$G$5*$H26/'Gearing Chooser'!$E$5</f>
        <v>69.98964922356771</v>
      </c>
      <c r="N26" s="25">
        <f>'Gearing Chooser'!$G$6*$H26/'Gearing Chooser'!$E$6</f>
        <v>90.98654399063805</v>
      </c>
      <c r="O26" s="25">
        <f>'Gearing Chooser'!$G$7*$H26/'Gearing Chooser'!$E$7</f>
        <v>122.9547891765379</v>
      </c>
      <c r="P26" s="25">
        <f>'Gearing Chooser'!$G$8*$H26/'Gearing Chooser'!$E$8</f>
        <v>181.97308798127608</v>
      </c>
      <c r="Q26" s="25"/>
      <c r="R26" s="6">
        <v>35</v>
      </c>
      <c r="S26" s="7">
        <f t="shared" si="1"/>
        <v>1766.828</v>
      </c>
      <c r="T26" s="8">
        <v>305</v>
      </c>
      <c r="V26" s="1" t="s">
        <v>22</v>
      </c>
      <c r="W26" s="15">
        <v>-5.66E-08</v>
      </c>
    </row>
    <row r="27" spans="1:23" ht="12.75">
      <c r="A27" s="1" t="b">
        <f>IF(AND(Matrix!$H28&gt;='Gearing Chooser'!$D$3,Matrix!$H28&lt;='Gearing Chooser'!$E$3),TRUE)</f>
        <v>1</v>
      </c>
      <c r="B27" s="1" t="b">
        <f>IF(AND(Matrix!$H28&gt;='Gearing Chooser'!$D$4,Matrix!$H28&lt;='Gearing Chooser'!$E$4),TRUE)</f>
        <v>1</v>
      </c>
      <c r="C27" s="1" t="b">
        <f>IF(AND(Matrix!$H28&gt;='Gearing Chooser'!$D$5,Matrix!$H28&lt;='Gearing Chooser'!$E$5),TRUE)</f>
        <v>1</v>
      </c>
      <c r="D27" s="1" t="b">
        <f>IF(AND(Matrix!$H28&gt;='Gearing Chooser'!$D$6,Matrix!$H28&lt;='Gearing Chooser'!$E$6),TRUE)</f>
        <v>1</v>
      </c>
      <c r="E27" s="1" t="b">
        <f>IF(AND(Matrix!$H28&gt;='Gearing Chooser'!$D$7,Matrix!$H28&lt;='Gearing Chooser'!$E$7),TRUE)</f>
        <v>1</v>
      </c>
      <c r="F27" s="1" t="b">
        <f>IF(AND(Matrix!$H28&gt;='Gearing Chooser'!$D$8,Matrix!$H28&lt;='Gearing Chooser'!$E$8),TRUE)</f>
        <v>1</v>
      </c>
      <c r="H27">
        <v>4650</v>
      </c>
      <c r="I27" s="16">
        <f>(Matrix!W$28*$H27^5)+(Matrix!W$27*$H27^4)+(Matrix!W$26*$H27^3)+(Matrix!W$25*$H27^2)+(Matrix!W$24*$H27)+(Matrix!W$23)</f>
        <v>477.3264422500006</v>
      </c>
      <c r="J27" s="2">
        <f t="shared" si="0"/>
        <v>422.6138530964399</v>
      </c>
      <c r="K27" s="25">
        <f>'Gearing Chooser'!$G$3*$H27/'Gearing Chooser'!$E$3</f>
        <v>34.577266227236585</v>
      </c>
      <c r="L27" s="25">
        <f>'Gearing Chooser'!$G$4*$H27/'Gearing Chooser'!$E$4</f>
        <v>51.671645036207494</v>
      </c>
      <c r="M27" s="25">
        <f>'Gearing Chooser'!$G$5*$H27/'Gearing Chooser'!$E$5</f>
        <v>70.75040628034563</v>
      </c>
      <c r="N27" s="25">
        <f>'Gearing Chooser'!$G$6*$H27/'Gearing Chooser'!$E$6</f>
        <v>91.97552816444933</v>
      </c>
      <c r="O27" s="25">
        <f>'Gearing Chooser'!$G$7*$H27/'Gearing Chooser'!$E$7</f>
        <v>124.29125427628288</v>
      </c>
      <c r="P27" s="25">
        <f>'Gearing Chooser'!$G$8*$H27/'Gearing Chooser'!$E$8</f>
        <v>183.95105632889866</v>
      </c>
      <c r="Q27" s="25"/>
      <c r="R27" s="6">
        <v>40</v>
      </c>
      <c r="S27" s="7">
        <f t="shared" si="1"/>
        <v>2019.232</v>
      </c>
      <c r="T27" s="8">
        <v>315</v>
      </c>
      <c r="V27" s="1" t="s">
        <v>23</v>
      </c>
      <c r="W27" s="15">
        <v>2.76E-12</v>
      </c>
    </row>
    <row r="28" spans="1:23" ht="12.75">
      <c r="A28" s="1" t="b">
        <f>IF(AND(Matrix!$H29&gt;='Gearing Chooser'!$D$3,Matrix!$H29&lt;='Gearing Chooser'!$E$3),TRUE)</f>
        <v>1</v>
      </c>
      <c r="B28" s="1" t="b">
        <f>IF(AND(Matrix!$H29&gt;='Gearing Chooser'!$D$4,Matrix!$H29&lt;='Gearing Chooser'!$E$4),TRUE)</f>
        <v>1</v>
      </c>
      <c r="C28" s="1" t="b">
        <f>IF(AND(Matrix!$H29&gt;='Gearing Chooser'!$D$5,Matrix!$H29&lt;='Gearing Chooser'!$E$5),TRUE)</f>
        <v>1</v>
      </c>
      <c r="D28" s="1" t="b">
        <f>IF(AND(Matrix!$H29&gt;='Gearing Chooser'!$D$6,Matrix!$H29&lt;='Gearing Chooser'!$E$6),TRUE)</f>
        <v>1</v>
      </c>
      <c r="E28" s="1" t="b">
        <f>IF(AND(Matrix!$H29&gt;='Gearing Chooser'!$D$7,Matrix!$H29&lt;='Gearing Chooser'!$E$7),TRUE)</f>
        <v>1</v>
      </c>
      <c r="F28" s="1" t="b">
        <f>IF(AND(Matrix!$H29&gt;='Gearing Chooser'!$D$8,Matrix!$H29&lt;='Gearing Chooser'!$E$8),TRUE)</f>
        <v>1</v>
      </c>
      <c r="H28" s="1">
        <v>4700</v>
      </c>
      <c r="I28" s="16">
        <f>(Matrix!W$28*$H28^5)+(Matrix!W$27*$H28^4)+(Matrix!W$26*$H28^3)+(Matrix!W$25*$H28^2)+(Matrix!W$24*$H28)+(Matrix!W$23)</f>
        <v>473.74015600000075</v>
      </c>
      <c r="J28" s="2">
        <f t="shared" si="0"/>
        <v>423.9487306169085</v>
      </c>
      <c r="K28" s="25">
        <f>'Gearing Chooser'!$G$3*$H28/'Gearing Chooser'!$E$3</f>
        <v>34.949064788819776</v>
      </c>
      <c r="L28" s="25">
        <f>'Gearing Chooser'!$G$4*$H28/'Gearing Chooser'!$E$4</f>
        <v>52.22725412261833</v>
      </c>
      <c r="M28" s="25">
        <f>'Gearing Chooser'!$G$5*$H28/'Gearing Chooser'!$E$5</f>
        <v>71.51116333712353</v>
      </c>
      <c r="N28" s="25">
        <f>'Gearing Chooser'!$G$6*$H28/'Gearing Chooser'!$E$6</f>
        <v>92.9645123382606</v>
      </c>
      <c r="O28" s="25">
        <f>'Gearing Chooser'!$G$7*$H28/'Gearing Chooser'!$E$7</f>
        <v>125.62771937602787</v>
      </c>
      <c r="P28" s="25">
        <f>'Gearing Chooser'!$G$8*$H28/'Gearing Chooser'!$E$8</f>
        <v>185.92902467652124</v>
      </c>
      <c r="Q28" s="25"/>
      <c r="R28" s="6">
        <v>45</v>
      </c>
      <c r="S28" s="7">
        <f t="shared" si="1"/>
        <v>2271.636</v>
      </c>
      <c r="T28" s="8">
        <v>350</v>
      </c>
      <c r="V28" s="1" t="s">
        <v>24</v>
      </c>
      <c r="W28" s="14">
        <v>0</v>
      </c>
    </row>
    <row r="29" spans="1:20" ht="12.75">
      <c r="A29" s="1" t="b">
        <f>IF(AND(Matrix!$H30&gt;='Gearing Chooser'!$D$3,Matrix!$H30&lt;='Gearing Chooser'!$E$3),TRUE)</f>
        <v>1</v>
      </c>
      <c r="B29" s="1" t="b">
        <f>IF(AND(Matrix!$H30&gt;='Gearing Chooser'!$D$4,Matrix!$H30&lt;='Gearing Chooser'!$E$4),TRUE)</f>
        <v>1</v>
      </c>
      <c r="C29" s="1" t="b">
        <f>IF(AND(Matrix!$H30&gt;='Gearing Chooser'!$D$5,Matrix!$H30&lt;='Gearing Chooser'!$E$5),TRUE)</f>
        <v>1</v>
      </c>
      <c r="D29" s="1" t="b">
        <f>IF(AND(Matrix!$H30&gt;='Gearing Chooser'!$D$6,Matrix!$H30&lt;='Gearing Chooser'!$E$6),TRUE)</f>
        <v>1</v>
      </c>
      <c r="E29" s="1" t="b">
        <f>IF(AND(Matrix!$H30&gt;='Gearing Chooser'!$D$7,Matrix!$H30&lt;='Gearing Chooser'!$E$7),TRUE)</f>
        <v>1</v>
      </c>
      <c r="F29" s="1" t="b">
        <f>IF(AND(Matrix!$H30&gt;='Gearing Chooser'!$D$8,Matrix!$H30&lt;='Gearing Chooser'!$E$8),TRUE)</f>
        <v>1</v>
      </c>
      <c r="H29">
        <v>4750</v>
      </c>
      <c r="I29" s="16">
        <f>(Matrix!W$28*$H29^5)+(Matrix!W$27*$H29^4)+(Matrix!W$26*$H29^3)+(Matrix!W$25*$H29^2)+(Matrix!W$24*$H29)+(Matrix!W$23)</f>
        <v>469.9576562500006</v>
      </c>
      <c r="J29" s="2">
        <f t="shared" si="0"/>
        <v>425.0378650395093</v>
      </c>
      <c r="K29" s="25">
        <f>'Gearing Chooser'!$G$3*$H29/'Gearing Chooser'!$E$3</f>
        <v>35.320863350402966</v>
      </c>
      <c r="L29" s="25">
        <f>'Gearing Chooser'!$G$4*$H29/'Gearing Chooser'!$E$4</f>
        <v>52.78286320902915</v>
      </c>
      <c r="M29" s="25">
        <f>'Gearing Chooser'!$G$5*$H29/'Gearing Chooser'!$E$5</f>
        <v>72.27192039390145</v>
      </c>
      <c r="N29" s="25">
        <f>'Gearing Chooser'!$G$6*$H29/'Gearing Chooser'!$E$6</f>
        <v>93.9534965120719</v>
      </c>
      <c r="O29" s="25">
        <f>'Gearing Chooser'!$G$7*$H29/'Gearing Chooser'!$E$7</f>
        <v>126.96418447577283</v>
      </c>
      <c r="P29" s="25">
        <f>'Gearing Chooser'!$G$8*$H29/'Gearing Chooser'!$E$8</f>
        <v>187.90699302414382</v>
      </c>
      <c r="Q29" s="25"/>
      <c r="R29" s="6">
        <v>50</v>
      </c>
      <c r="S29" s="7">
        <f t="shared" si="1"/>
        <v>2524.04</v>
      </c>
      <c r="T29" s="8">
        <v>380</v>
      </c>
    </row>
    <row r="30" spans="1:20" ht="12.75">
      <c r="A30" s="1" t="b">
        <f>IF(AND(Matrix!$H31&gt;='Gearing Chooser'!$D$3,Matrix!$H31&lt;='Gearing Chooser'!$E$3),TRUE)</f>
        <v>1</v>
      </c>
      <c r="B30" s="1" t="b">
        <f>IF(AND(Matrix!$H31&gt;='Gearing Chooser'!$D$4,Matrix!$H31&lt;='Gearing Chooser'!$E$4),TRUE)</f>
        <v>1</v>
      </c>
      <c r="C30" s="1" t="b">
        <f>IF(AND(Matrix!$H31&gt;='Gearing Chooser'!$D$5,Matrix!$H31&lt;='Gearing Chooser'!$E$5),TRUE)</f>
        <v>1</v>
      </c>
      <c r="D30" s="1" t="b">
        <f>IF(AND(Matrix!$H31&gt;='Gearing Chooser'!$D$6,Matrix!$H31&lt;='Gearing Chooser'!$E$6),TRUE)</f>
        <v>1</v>
      </c>
      <c r="E30" s="1" t="b">
        <f>IF(AND(Matrix!$H31&gt;='Gearing Chooser'!$D$7,Matrix!$H31&lt;='Gearing Chooser'!$E$7),TRUE)</f>
        <v>1</v>
      </c>
      <c r="F30" s="1" t="b">
        <f>IF(AND(Matrix!$H31&gt;='Gearing Chooser'!$D$8,Matrix!$H31&lt;='Gearing Chooser'!$E$8),TRUE)</f>
        <v>1</v>
      </c>
      <c r="H30" s="1">
        <v>4800</v>
      </c>
      <c r="I30" s="16">
        <f>(Matrix!W$28*$H30^5)+(Matrix!W$27*$H30^4)+(Matrix!W$26*$H30^3)+(Matrix!W$25*$H30^2)+(Matrix!W$24*$H30)+(Matrix!W$23)</f>
        <v>465.97561600000154</v>
      </c>
      <c r="J30" s="2">
        <f t="shared" si="0"/>
        <v>425.87261172886656</v>
      </c>
      <c r="K30" s="25">
        <f>'Gearing Chooser'!$G$3*$H30/'Gearing Chooser'!$E$3</f>
        <v>35.69266191198616</v>
      </c>
      <c r="L30" s="25">
        <f>'Gearing Chooser'!$G$4*$H30/'Gearing Chooser'!$E$4</f>
        <v>53.33847229543999</v>
      </c>
      <c r="M30" s="25">
        <f>'Gearing Chooser'!$G$5*$H30/'Gearing Chooser'!$E$5</f>
        <v>73.03267745067936</v>
      </c>
      <c r="N30" s="25">
        <f>'Gearing Chooser'!$G$6*$H30/'Gearing Chooser'!$E$6</f>
        <v>94.94248068588318</v>
      </c>
      <c r="O30" s="25">
        <f>'Gearing Chooser'!$G$7*$H30/'Gearing Chooser'!$E$7</f>
        <v>128.3006495755178</v>
      </c>
      <c r="P30" s="25">
        <f>'Gearing Chooser'!$G$8*$H30/'Gearing Chooser'!$E$8</f>
        <v>189.88496137176637</v>
      </c>
      <c r="Q30" s="25"/>
      <c r="R30" s="6">
        <v>55</v>
      </c>
      <c r="S30" s="7">
        <f t="shared" si="1"/>
        <v>2776.444</v>
      </c>
      <c r="T30" s="8">
        <v>420</v>
      </c>
    </row>
    <row r="31" spans="1:20" ht="12.75">
      <c r="A31" s="1" t="b">
        <f>IF(AND(Matrix!$H32&gt;='Gearing Chooser'!$D$3,Matrix!$H32&lt;='Gearing Chooser'!$E$3),TRUE)</f>
        <v>1</v>
      </c>
      <c r="B31" s="1" t="b">
        <f>IF(AND(Matrix!$H32&gt;='Gearing Chooser'!$D$4,Matrix!$H32&lt;='Gearing Chooser'!$E$4),TRUE)</f>
        <v>1</v>
      </c>
      <c r="C31" s="1" t="b">
        <f>IF(AND(Matrix!$H32&gt;='Gearing Chooser'!$D$5,Matrix!$H32&lt;='Gearing Chooser'!$E$5),TRUE)</f>
        <v>1</v>
      </c>
      <c r="D31" s="1" t="b">
        <f>IF(AND(Matrix!$H32&gt;='Gearing Chooser'!$D$6,Matrix!$H32&lt;='Gearing Chooser'!$E$6),TRUE)</f>
        <v>1</v>
      </c>
      <c r="E31" s="1" t="b">
        <f>IF(AND(Matrix!$H32&gt;='Gearing Chooser'!$D$7,Matrix!$H32&lt;='Gearing Chooser'!$E$7),TRUE)</f>
        <v>1</v>
      </c>
      <c r="F31" s="1" t="b">
        <f>IF(AND(Matrix!$H32&gt;='Gearing Chooser'!$D$8,Matrix!$H32&lt;='Gearing Chooser'!$E$8),TRUE)</f>
        <v>1</v>
      </c>
      <c r="H31">
        <v>4850</v>
      </c>
      <c r="I31" s="16">
        <f>(Matrix!W$28*$H31^5)+(Matrix!W$27*$H31^4)+(Matrix!W$26*$H31^3)+(Matrix!W$25*$H31^2)+(Matrix!W$24*$H31)+(Matrix!W$23)</f>
        <v>461.7911222500006</v>
      </c>
      <c r="J31" s="2">
        <f t="shared" si="0"/>
        <v>426.4445816665086</v>
      </c>
      <c r="K31" s="25">
        <f>'Gearing Chooser'!$G$3*$H31/'Gearing Chooser'!$E$3</f>
        <v>36.06446047356935</v>
      </c>
      <c r="L31" s="25">
        <f>'Gearing Chooser'!$G$4*$H31/'Gearing Chooser'!$E$4</f>
        <v>53.894081381850825</v>
      </c>
      <c r="M31" s="25">
        <f>'Gearing Chooser'!$G$5*$H31/'Gearing Chooser'!$E$5</f>
        <v>73.79343450745726</v>
      </c>
      <c r="N31" s="25">
        <f>'Gearing Chooser'!$G$6*$H31/'Gearing Chooser'!$E$6</f>
        <v>95.93146485969447</v>
      </c>
      <c r="O31" s="25">
        <f>'Gearing Chooser'!$G$7*$H31/'Gearing Chooser'!$E$7</f>
        <v>129.6371146752628</v>
      </c>
      <c r="P31" s="25">
        <f>'Gearing Chooser'!$G$8*$H31/'Gearing Chooser'!$E$8</f>
        <v>191.86292971938894</v>
      </c>
      <c r="Q31" s="25"/>
      <c r="R31" s="6">
        <v>60</v>
      </c>
      <c r="S31" s="7">
        <f t="shared" si="1"/>
        <v>3028.848</v>
      </c>
      <c r="T31" s="8">
        <v>490</v>
      </c>
    </row>
    <row r="32" spans="1:20" ht="12.75">
      <c r="A32" s="1" t="b">
        <f>IF(AND(Matrix!$H33&gt;='Gearing Chooser'!$D$3,Matrix!$H33&lt;='Gearing Chooser'!$E$3),TRUE)</f>
        <v>1</v>
      </c>
      <c r="B32" s="1" t="b">
        <f>IF(AND(Matrix!$H33&gt;='Gearing Chooser'!$D$4,Matrix!$H33&lt;='Gearing Chooser'!$E$4),TRUE)</f>
        <v>1</v>
      </c>
      <c r="C32" s="1" t="b">
        <f>IF(AND(Matrix!$H33&gt;='Gearing Chooser'!$D$5,Matrix!$H33&lt;='Gearing Chooser'!$E$5),TRUE)</f>
        <v>1</v>
      </c>
      <c r="D32" s="1" t="b">
        <f>IF(AND(Matrix!$H33&gt;='Gearing Chooser'!$D$6,Matrix!$H33&lt;='Gearing Chooser'!$E$6),TRUE)</f>
        <v>1</v>
      </c>
      <c r="E32" s="1" t="b">
        <f>IF(AND(Matrix!$H33&gt;='Gearing Chooser'!$D$7,Matrix!$H33&lt;='Gearing Chooser'!$E$7),TRUE)</f>
        <v>1</v>
      </c>
      <c r="F32" s="1" t="b">
        <f>IF(AND(Matrix!$H33&gt;='Gearing Chooser'!$D$8,Matrix!$H33&lt;='Gearing Chooser'!$E$8),TRUE)</f>
        <v>1</v>
      </c>
      <c r="H32" s="1">
        <v>4900</v>
      </c>
      <c r="I32" s="16">
        <f>(Matrix!W$28*$H32^5)+(Matrix!W$27*$H32^4)+(Matrix!W$26*$H32^3)+(Matrix!W$25*$H32^2)+(Matrix!W$24*$H32)+(Matrix!W$23)</f>
        <v>457.4016760000004</v>
      </c>
      <c r="J32" s="2">
        <f t="shared" si="0"/>
        <v>426.7456611576546</v>
      </c>
      <c r="K32" s="25">
        <f>'Gearing Chooser'!$G$3*$H32/'Gearing Chooser'!$E$3</f>
        <v>36.43625903515253</v>
      </c>
      <c r="L32" s="25">
        <f>'Gearing Chooser'!$G$4*$H32/'Gearing Chooser'!$E$4</f>
        <v>54.44969046826166</v>
      </c>
      <c r="M32" s="25">
        <f>'Gearing Chooser'!$G$5*$H32/'Gearing Chooser'!$E$5</f>
        <v>74.55419156423518</v>
      </c>
      <c r="N32" s="25">
        <f>'Gearing Chooser'!$G$6*$H32/'Gearing Chooser'!$E$6</f>
        <v>96.92044903350575</v>
      </c>
      <c r="O32" s="25">
        <f>'Gearing Chooser'!$G$7*$H32/'Gearing Chooser'!$E$7</f>
        <v>130.97357977500778</v>
      </c>
      <c r="P32" s="25">
        <f>'Gearing Chooser'!$G$8*$H32/'Gearing Chooser'!$E$8</f>
        <v>193.8408980670115</v>
      </c>
      <c r="Q32" s="25"/>
      <c r="R32" s="6">
        <v>65</v>
      </c>
      <c r="S32" s="7">
        <f t="shared" si="1"/>
        <v>3281.252</v>
      </c>
      <c r="T32" s="8">
        <v>520</v>
      </c>
    </row>
    <row r="33" spans="1:20" ht="12.75">
      <c r="A33" s="1" t="b">
        <f>IF(AND(Matrix!$H34&gt;='Gearing Chooser'!$D$3,Matrix!$H34&lt;='Gearing Chooser'!$E$3),TRUE)</f>
        <v>1</v>
      </c>
      <c r="B33" s="1" t="b">
        <f>IF(AND(Matrix!$H34&gt;='Gearing Chooser'!$D$4,Matrix!$H34&lt;='Gearing Chooser'!$E$4),TRUE)</f>
        <v>1</v>
      </c>
      <c r="C33" s="1" t="b">
        <f>IF(AND(Matrix!$H34&gt;='Gearing Chooser'!$D$5,Matrix!$H34&lt;='Gearing Chooser'!$E$5),TRUE)</f>
        <v>1</v>
      </c>
      <c r="D33" s="1" t="b">
        <f>IF(AND(Matrix!$H34&gt;='Gearing Chooser'!$D$6,Matrix!$H34&lt;='Gearing Chooser'!$E$6),TRUE)</f>
        <v>1</v>
      </c>
      <c r="E33" s="1" t="b">
        <f>IF(AND(Matrix!$H34&gt;='Gearing Chooser'!$D$7,Matrix!$H34&lt;='Gearing Chooser'!$E$7),TRUE)</f>
        <v>1</v>
      </c>
      <c r="F33" s="1" t="b">
        <f>IF(AND(Matrix!$H34&gt;='Gearing Chooser'!$D$8,Matrix!$H34&lt;='Gearing Chooser'!$E$8),TRUE)</f>
        <v>1</v>
      </c>
      <c r="H33">
        <v>4950</v>
      </c>
      <c r="I33" s="16">
        <f>(Matrix!W$28*$H33^5)+(Matrix!W$27*$H33^4)+(Matrix!W$26*$H33^3)+(Matrix!W$25*$H33^2)+(Matrix!W$24*$H33)+(Matrix!W$23)</f>
        <v>452.8051922499999</v>
      </c>
      <c r="J33" s="2">
        <f t="shared" si="0"/>
        <v>426.76803153798545</v>
      </c>
      <c r="K33" s="25">
        <f>'Gearing Chooser'!$G$3*$H33/'Gearing Chooser'!$E$3</f>
        <v>36.80805759673573</v>
      </c>
      <c r="L33" s="25">
        <f>'Gearing Chooser'!$G$4*$H33/'Gearing Chooser'!$E$4</f>
        <v>55.00529955467249</v>
      </c>
      <c r="M33" s="25">
        <f>'Gearing Chooser'!$G$5*$H33/'Gearing Chooser'!$E$5</f>
        <v>75.31494862101309</v>
      </c>
      <c r="N33" s="25">
        <f>'Gearing Chooser'!$G$6*$H33/'Gearing Chooser'!$E$6</f>
        <v>97.90943320731704</v>
      </c>
      <c r="O33" s="25">
        <f>'Gearing Chooser'!$G$7*$H33/'Gearing Chooser'!$E$7</f>
        <v>132.31004487475275</v>
      </c>
      <c r="P33" s="25">
        <f>'Gearing Chooser'!$G$8*$H33/'Gearing Chooser'!$E$8</f>
        <v>195.81886641463407</v>
      </c>
      <c r="Q33" s="25"/>
      <c r="R33" s="6">
        <v>70</v>
      </c>
      <c r="S33" s="7">
        <f t="shared" si="1"/>
        <v>3533.656</v>
      </c>
      <c r="T33" s="8">
        <v>525</v>
      </c>
    </row>
    <row r="34" spans="1:20" ht="12.75">
      <c r="A34" s="1" t="b">
        <f>IF(AND(Matrix!$H35&gt;='Gearing Chooser'!$D$3,Matrix!$H35&lt;='Gearing Chooser'!$E$3),TRUE)</f>
        <v>1</v>
      </c>
      <c r="B34" s="1" t="b">
        <f>IF(AND(Matrix!$H35&gt;='Gearing Chooser'!$D$4,Matrix!$H35&lt;='Gearing Chooser'!$E$4),TRUE)</f>
        <v>1</v>
      </c>
      <c r="C34" s="1" t="b">
        <f>IF(AND(Matrix!$H35&gt;='Gearing Chooser'!$D$5,Matrix!$H35&lt;='Gearing Chooser'!$E$5),TRUE)</f>
        <v>1</v>
      </c>
      <c r="D34" s="1" t="b">
        <f>IF(AND(Matrix!$H35&gt;='Gearing Chooser'!$D$6,Matrix!$H35&lt;='Gearing Chooser'!$E$6),TRUE)</f>
        <v>1</v>
      </c>
      <c r="E34" s="1" t="b">
        <f>IF(AND(Matrix!$H35&gt;='Gearing Chooser'!$D$7,Matrix!$H35&lt;='Gearing Chooser'!$E$7),TRUE)</f>
        <v>1</v>
      </c>
      <c r="F34" s="1" t="b">
        <f>IF(AND(Matrix!$H35&gt;='Gearing Chooser'!$D$8,Matrix!$H35&lt;='Gearing Chooser'!$E$8),TRUE)</f>
        <v>1</v>
      </c>
      <c r="H34" s="1">
        <v>5000</v>
      </c>
      <c r="I34" s="16">
        <f>(Matrix!W$28*$H34^5)+(Matrix!W$27*$H34^4)+(Matrix!W$26*$H34^3)+(Matrix!W$25*$H34^2)+(Matrix!W$24*$H34)+(Matrix!W$23)</f>
        <v>448</v>
      </c>
      <c r="J34" s="2">
        <f t="shared" si="0"/>
        <v>426.5041888804265</v>
      </c>
      <c r="K34" s="25">
        <f>'Gearing Chooser'!$G$3*$H34/'Gearing Chooser'!$E$3</f>
        <v>37.17985615831891</v>
      </c>
      <c r="L34" s="25">
        <f>'Gearing Chooser'!$G$4*$H34/'Gearing Chooser'!$E$4</f>
        <v>55.56090864108333</v>
      </c>
      <c r="M34" s="25">
        <f>'Gearing Chooser'!$G$5*$H34/'Gearing Chooser'!$E$5</f>
        <v>76.075705677791</v>
      </c>
      <c r="N34" s="25">
        <f>'Gearing Chooser'!$G$6*$H34/'Gearing Chooser'!$E$6</f>
        <v>98.89841738112833</v>
      </c>
      <c r="O34" s="25">
        <f>'Gearing Chooser'!$G$7*$H34/'Gearing Chooser'!$E$7</f>
        <v>133.64650997449772</v>
      </c>
      <c r="P34" s="25">
        <f>'Gearing Chooser'!$G$8*$H34/'Gearing Chooser'!$E$8</f>
        <v>197.79683476225662</v>
      </c>
      <c r="Q34" s="25"/>
      <c r="R34" s="6">
        <v>75</v>
      </c>
      <c r="S34" s="7">
        <f t="shared" si="1"/>
        <v>3786.06</v>
      </c>
      <c r="T34" s="8">
        <v>520</v>
      </c>
    </row>
    <row r="35" spans="1:20" ht="12.75">
      <c r="A35" s="1" t="b">
        <f>IF(AND(Matrix!$H36&gt;='Gearing Chooser'!$D$3,Matrix!$H36&lt;='Gearing Chooser'!$E$3),TRUE)</f>
        <v>1</v>
      </c>
      <c r="B35" s="1" t="b">
        <f>IF(AND(Matrix!$H36&gt;='Gearing Chooser'!$D$4,Matrix!$H36&lt;='Gearing Chooser'!$E$4),TRUE)</f>
        <v>1</v>
      </c>
      <c r="C35" s="1" t="b">
        <f>IF(AND(Matrix!$H36&gt;='Gearing Chooser'!$D$5,Matrix!$H36&lt;='Gearing Chooser'!$E$5),TRUE)</f>
        <v>1</v>
      </c>
      <c r="D35" s="1" t="b">
        <f>IF(AND(Matrix!$H36&gt;='Gearing Chooser'!$D$6,Matrix!$H36&lt;='Gearing Chooser'!$E$6),TRUE)</f>
        <v>1</v>
      </c>
      <c r="E35" s="1" t="b">
        <f>IF(AND(Matrix!$H36&gt;='Gearing Chooser'!$D$7,Matrix!$H36&lt;='Gearing Chooser'!$E$7),TRUE)</f>
        <v>1</v>
      </c>
      <c r="F35" s="1" t="b">
        <f>IF(AND(Matrix!$H36&gt;='Gearing Chooser'!$D$8,Matrix!$H36&lt;='Gearing Chooser'!$E$8),TRUE)</f>
        <v>1</v>
      </c>
      <c r="H35">
        <v>5050</v>
      </c>
      <c r="I35" s="16">
        <f>(Matrix!W$28*$H35^5)+(Matrix!W$27*$H35^4)+(Matrix!W$26*$H35^3)+(Matrix!W$25*$H35^2)+(Matrix!W$24*$H35)+(Matrix!W$23)</f>
        <v>442.98484224999993</v>
      </c>
      <c r="J35" s="2">
        <f t="shared" si="0"/>
        <v>425.94696370192304</v>
      </c>
      <c r="K35" s="25">
        <f>'Gearing Chooser'!$G$3*$H35/'Gearing Chooser'!$E$3</f>
        <v>37.5516547199021</v>
      </c>
      <c r="L35" s="25">
        <f>'Gearing Chooser'!$G$4*$H35/'Gearing Chooser'!$E$4</f>
        <v>56.116517727494156</v>
      </c>
      <c r="M35" s="25">
        <f>'Gearing Chooser'!$G$5*$H35/'Gearing Chooser'!$E$5</f>
        <v>76.83646273456891</v>
      </c>
      <c r="N35" s="25">
        <f>'Gearing Chooser'!$G$6*$H35/'Gearing Chooser'!$E$6</f>
        <v>99.88740155493959</v>
      </c>
      <c r="O35" s="25">
        <f>'Gearing Chooser'!$G$7*$H35/'Gearing Chooser'!$E$7</f>
        <v>134.9829750742427</v>
      </c>
      <c r="P35" s="25">
        <f>'Gearing Chooser'!$G$8*$H35/'Gearing Chooser'!$E$8</f>
        <v>199.77480310987917</v>
      </c>
      <c r="Q35" s="25"/>
      <c r="R35" s="6">
        <v>80</v>
      </c>
      <c r="S35" s="7">
        <f t="shared" si="1"/>
        <v>4038.464</v>
      </c>
      <c r="T35" s="8">
        <v>510</v>
      </c>
    </row>
    <row r="36" spans="1:20" ht="12.75">
      <c r="A36" s="1" t="b">
        <f>IF(AND(Matrix!$H37&gt;='Gearing Chooser'!$D$3,Matrix!$H37&lt;='Gearing Chooser'!$E$3),TRUE)</f>
        <v>1</v>
      </c>
      <c r="B36" s="1" t="b">
        <f>IF(AND(Matrix!$H37&gt;='Gearing Chooser'!$D$4,Matrix!$H37&lt;='Gearing Chooser'!$E$4),TRUE)</f>
        <v>1</v>
      </c>
      <c r="C36" s="1" t="b">
        <f>IF(AND(Matrix!$H37&gt;='Gearing Chooser'!$D$5,Matrix!$H37&lt;='Gearing Chooser'!$E$5),TRUE)</f>
        <v>1</v>
      </c>
      <c r="D36" s="1" t="b">
        <f>IF(AND(Matrix!$H37&gt;='Gearing Chooser'!$D$6,Matrix!$H37&lt;='Gearing Chooser'!$E$6),TRUE)</f>
        <v>1</v>
      </c>
      <c r="E36" s="1" t="b">
        <f>IF(AND(Matrix!$H37&gt;='Gearing Chooser'!$D$7,Matrix!$H37&lt;='Gearing Chooser'!$E$7),TRUE)</f>
        <v>1</v>
      </c>
      <c r="F36" s="1" t="b">
        <f>IF(AND(Matrix!$H37&gt;='Gearing Chooser'!$D$8,Matrix!$H37&lt;='Gearing Chooser'!$E$8),TRUE)</f>
        <v>1</v>
      </c>
      <c r="H36" s="1">
        <v>5100</v>
      </c>
      <c r="I36" s="16">
        <f>(Matrix!W$28*$H36^5)+(Matrix!W$27*$H36^4)+(Matrix!W$26*$H36^3)+(Matrix!W$25*$H36^2)+(Matrix!W$24*$H36)+(Matrix!W$23)</f>
        <v>437.7588760000008</v>
      </c>
      <c r="J36" s="2">
        <f t="shared" si="0"/>
        <v>425.08954067022165</v>
      </c>
      <c r="K36" s="25">
        <f>'Gearing Chooser'!$G$3*$H36/'Gearing Chooser'!$E$3</f>
        <v>37.92345328148529</v>
      </c>
      <c r="L36" s="25">
        <f>'Gearing Chooser'!$G$4*$H36/'Gearing Chooser'!$E$4</f>
        <v>56.67212681390499</v>
      </c>
      <c r="M36" s="25">
        <f>'Gearing Chooser'!$G$5*$H36/'Gearing Chooser'!$E$5</f>
        <v>77.59721979134682</v>
      </c>
      <c r="N36" s="25">
        <f>'Gearing Chooser'!$G$6*$H36/'Gearing Chooser'!$E$6</f>
        <v>100.87638572875088</v>
      </c>
      <c r="O36" s="25">
        <f>'Gearing Chooser'!$G$7*$H36/'Gearing Chooser'!$E$7</f>
        <v>136.3194401739877</v>
      </c>
      <c r="P36" s="25">
        <f>'Gearing Chooser'!$G$8*$H36/'Gearing Chooser'!$E$8</f>
        <v>201.75277145750178</v>
      </c>
      <c r="Q36" s="25"/>
      <c r="R36" s="6">
        <v>85</v>
      </c>
      <c r="S36" s="7">
        <f t="shared" si="1"/>
        <v>4290.868</v>
      </c>
      <c r="T36" s="8">
        <v>500</v>
      </c>
    </row>
    <row r="37" spans="1:20" ht="12.75">
      <c r="A37" s="1" t="b">
        <f>IF(AND(Matrix!$H38&gt;='Gearing Chooser'!$D$3,Matrix!$H38&lt;='Gearing Chooser'!$E$3),TRUE)</f>
        <v>1</v>
      </c>
      <c r="B37" s="1" t="b">
        <f>IF(AND(Matrix!$H38&gt;='Gearing Chooser'!$D$4,Matrix!$H38&lt;='Gearing Chooser'!$E$4),TRUE)</f>
        <v>1</v>
      </c>
      <c r="C37" s="1" t="b">
        <f>IF(AND(Matrix!$H38&gt;='Gearing Chooser'!$D$5,Matrix!$H38&lt;='Gearing Chooser'!$E$5),TRUE)</f>
        <v>1</v>
      </c>
      <c r="D37" s="1" t="b">
        <f>IF(AND(Matrix!$H38&gt;='Gearing Chooser'!$D$6,Matrix!$H38&lt;='Gearing Chooser'!$E$6),TRUE)</f>
        <v>1</v>
      </c>
      <c r="E37" s="1" t="b">
        <f>IF(AND(Matrix!$H38&gt;='Gearing Chooser'!$D$7,Matrix!$H38&lt;='Gearing Chooser'!$E$7),TRUE)</f>
        <v>1</v>
      </c>
      <c r="F37" s="1" t="b">
        <f>IF(AND(Matrix!$H38&gt;='Gearing Chooser'!$D$8,Matrix!$H38&lt;='Gearing Chooser'!$E$8),TRUE)</f>
        <v>1</v>
      </c>
      <c r="H37">
        <v>5150</v>
      </c>
      <c r="I37" s="16">
        <f>(Matrix!W$28*$H37^5)+(Matrix!W$27*$H37^4)+(Matrix!W$26*$H37^3)+(Matrix!W$25*$H37^2)+(Matrix!W$24*$H37)+(Matrix!W$23)</f>
        <v>432.3216722500001</v>
      </c>
      <c r="J37" s="2">
        <f t="shared" si="0"/>
        <v>423.9254783106437</v>
      </c>
      <c r="K37" s="25">
        <f>'Gearing Chooser'!$G$3*$H37/'Gearing Chooser'!$E$3</f>
        <v>38.29525184306848</v>
      </c>
      <c r="L37" s="25">
        <f>'Gearing Chooser'!$G$4*$H37/'Gearing Chooser'!$E$4</f>
        <v>57.22773590031582</v>
      </c>
      <c r="M37" s="25">
        <f>'Gearing Chooser'!$G$5*$H37/'Gearing Chooser'!$E$5</f>
        <v>78.35797684812472</v>
      </c>
      <c r="N37" s="25">
        <f>'Gearing Chooser'!$G$6*$H37/'Gearing Chooser'!$E$6</f>
        <v>101.86536990256216</v>
      </c>
      <c r="O37" s="25">
        <f>'Gearing Chooser'!$G$7*$H37/'Gearing Chooser'!$E$7</f>
        <v>137.65590527373266</v>
      </c>
      <c r="P37" s="25">
        <f>'Gearing Chooser'!$G$8*$H37/'Gearing Chooser'!$E$8</f>
        <v>203.73073980512433</v>
      </c>
      <c r="Q37" s="25"/>
      <c r="R37" s="6">
        <v>90</v>
      </c>
      <c r="S37" s="7">
        <f t="shared" si="1"/>
        <v>4543.272</v>
      </c>
      <c r="T37" s="8">
        <v>490</v>
      </c>
    </row>
    <row r="38" spans="1:20" ht="12.75">
      <c r="A38" s="1" t="b">
        <f>IF(AND(Matrix!$H39&gt;='Gearing Chooser'!$D$3,Matrix!$H39&lt;='Gearing Chooser'!$E$3),TRUE)</f>
        <v>1</v>
      </c>
      <c r="B38" s="1" t="b">
        <f>IF(AND(Matrix!$H39&gt;='Gearing Chooser'!$D$4,Matrix!$H39&lt;='Gearing Chooser'!$E$4),TRUE)</f>
        <v>1</v>
      </c>
      <c r="C38" s="1" t="b">
        <f>IF(AND(Matrix!$H39&gt;='Gearing Chooser'!$D$5,Matrix!$H39&lt;='Gearing Chooser'!$E$5),TRUE)</f>
        <v>1</v>
      </c>
      <c r="D38" s="1" t="b">
        <f>IF(AND(Matrix!$H39&gt;='Gearing Chooser'!$D$6,Matrix!$H39&lt;='Gearing Chooser'!$E$6),TRUE)</f>
        <v>1</v>
      </c>
      <c r="E38" s="1" t="b">
        <f>IF(AND(Matrix!$H39&gt;='Gearing Chooser'!$D$7,Matrix!$H39&lt;='Gearing Chooser'!$E$7),TRUE)</f>
        <v>1</v>
      </c>
      <c r="F38" s="1" t="b">
        <f>IF(AND(Matrix!$H39&gt;='Gearing Chooser'!$D$8,Matrix!$H39&lt;='Gearing Chooser'!$E$8),TRUE)</f>
        <v>1</v>
      </c>
      <c r="H38" s="1">
        <v>5200</v>
      </c>
      <c r="I38" s="16">
        <f>(Matrix!W$28*$H38^5)+(Matrix!W$27*$H38^4)+(Matrix!W$26*$H38^3)+(Matrix!W$25*$H38^2)+(Matrix!W$24*$H38)+(Matrix!W$23)</f>
        <v>426.67321600000105</v>
      </c>
      <c r="J38" s="2">
        <f t="shared" si="0"/>
        <v>422.4487287128723</v>
      </c>
      <c r="K38" s="25">
        <f>'Gearing Chooser'!$G$3*$H38/'Gearing Chooser'!$E$3</f>
        <v>38.66705040465167</v>
      </c>
      <c r="L38" s="25">
        <f>'Gearing Chooser'!$G$4*$H38/'Gearing Chooser'!$E$4</f>
        <v>57.78334498672666</v>
      </c>
      <c r="M38" s="25">
        <f>'Gearing Chooser'!$G$5*$H38/'Gearing Chooser'!$E$5</f>
        <v>79.11873390490264</v>
      </c>
      <c r="N38" s="25">
        <f>'Gearing Chooser'!$G$6*$H38/'Gearing Chooser'!$E$6</f>
        <v>102.85435407637344</v>
      </c>
      <c r="O38" s="25">
        <f>'Gearing Chooser'!$G$7*$H38/'Gearing Chooser'!$E$7</f>
        <v>138.99237037347763</v>
      </c>
      <c r="P38" s="25">
        <f>'Gearing Chooser'!$G$8*$H38/'Gearing Chooser'!$E$8</f>
        <v>205.70870815274688</v>
      </c>
      <c r="Q38" s="25"/>
      <c r="R38" s="6">
        <v>95</v>
      </c>
      <c r="S38" s="7">
        <f t="shared" si="1"/>
        <v>4795.676</v>
      </c>
      <c r="T38" s="8">
        <v>470</v>
      </c>
    </row>
    <row r="39" spans="1:20" ht="12.75">
      <c r="A39" s="1" t="b">
        <f>IF(AND(Matrix!$H40&gt;='Gearing Chooser'!$D$3,Matrix!$H40&lt;='Gearing Chooser'!$E$3),TRUE)</f>
        <v>1</v>
      </c>
      <c r="B39" s="1" t="b">
        <f>IF(AND(Matrix!$H40&gt;='Gearing Chooser'!$D$4,Matrix!$H40&lt;='Gearing Chooser'!$E$4),TRUE)</f>
        <v>1</v>
      </c>
      <c r="C39" s="1" t="b">
        <f>IF(AND(Matrix!$H40&gt;='Gearing Chooser'!$D$5,Matrix!$H40&lt;='Gearing Chooser'!$E$5),TRUE)</f>
        <v>1</v>
      </c>
      <c r="D39" s="1" t="b">
        <f>IF(AND(Matrix!$H40&gt;='Gearing Chooser'!$D$6,Matrix!$H40&lt;='Gearing Chooser'!$E$6),TRUE)</f>
        <v>1</v>
      </c>
      <c r="E39" s="1" t="b">
        <f>IF(AND(Matrix!$H40&gt;='Gearing Chooser'!$D$7,Matrix!$H40&lt;='Gearing Chooser'!$E$7),TRUE)</f>
        <v>1</v>
      </c>
      <c r="F39" s="1" t="b">
        <f>IF(AND(Matrix!$H40&gt;='Gearing Chooser'!$D$8,Matrix!$H40&lt;='Gearing Chooser'!$E$8),TRUE)</f>
        <v>1</v>
      </c>
      <c r="H39">
        <v>5250</v>
      </c>
      <c r="I39" s="16">
        <f>(Matrix!W$28*$H39^5)+(Matrix!W$27*$H39^4)+(Matrix!W$26*$H39^3)+(Matrix!W$25*$H39^2)+(Matrix!W$24*$H39)+(Matrix!W$23)</f>
        <v>420.8139062500004</v>
      </c>
      <c r="J39" s="2">
        <f t="shared" si="0"/>
        <v>420.6536572377194</v>
      </c>
      <c r="K39" s="25">
        <f>'Gearing Chooser'!$G$3*$H39/'Gearing Chooser'!$E$3</f>
        <v>39.03884896623486</v>
      </c>
      <c r="L39" s="25">
        <f>'Gearing Chooser'!$G$4*$H39/'Gearing Chooser'!$E$4</f>
        <v>58.338954073137494</v>
      </c>
      <c r="M39" s="25">
        <f>'Gearing Chooser'!$G$5*$H39/'Gearing Chooser'!$E$5</f>
        <v>79.87949096168055</v>
      </c>
      <c r="N39" s="25">
        <f>'Gearing Chooser'!$G$6*$H39/'Gearing Chooser'!$E$6</f>
        <v>103.84333825018473</v>
      </c>
      <c r="O39" s="25">
        <f>'Gearing Chooser'!$G$7*$H39/'Gearing Chooser'!$E$7</f>
        <v>140.32883547322263</v>
      </c>
      <c r="P39" s="25">
        <f>'Gearing Chooser'!$G$8*$H39/'Gearing Chooser'!$E$8</f>
        <v>207.68667650036946</v>
      </c>
      <c r="Q39" s="25"/>
      <c r="R39" s="6">
        <v>100</v>
      </c>
      <c r="S39" s="7">
        <f t="shared" si="1"/>
        <v>5048.08</v>
      </c>
      <c r="T39" s="8">
        <v>450</v>
      </c>
    </row>
    <row r="40" spans="1:20" ht="12.75">
      <c r="A40" s="1" t="b">
        <f>IF(AND(Matrix!$H41&gt;='Gearing Chooser'!$D$3,Matrix!$H41&lt;='Gearing Chooser'!$E$3),TRUE)</f>
        <v>1</v>
      </c>
      <c r="B40" s="1" t="b">
        <f>IF(AND(Matrix!$H41&gt;='Gearing Chooser'!$D$4,Matrix!$H41&lt;='Gearing Chooser'!$E$4),TRUE)</f>
        <v>1</v>
      </c>
      <c r="C40" s="1" t="b">
        <f>IF(AND(Matrix!$H41&gt;='Gearing Chooser'!$D$5,Matrix!$H41&lt;='Gearing Chooser'!$E$5),TRUE)</f>
        <v>1</v>
      </c>
      <c r="D40" s="1" t="b">
        <f>IF(AND(Matrix!$H41&gt;='Gearing Chooser'!$D$6,Matrix!$H41&lt;='Gearing Chooser'!$E$6),TRUE)</f>
        <v>1</v>
      </c>
      <c r="E40" s="1" t="b">
        <f>IF(AND(Matrix!$H41&gt;='Gearing Chooser'!$D$7,Matrix!$H41&lt;='Gearing Chooser'!$E$7),TRUE)</f>
        <v>1</v>
      </c>
      <c r="F40" s="1" t="b">
        <f>IF(AND(Matrix!$H41&gt;='Gearing Chooser'!$D$8,Matrix!$H41&lt;='Gearing Chooser'!$E$8),TRUE)</f>
        <v>1</v>
      </c>
      <c r="H40" s="1">
        <v>5300</v>
      </c>
      <c r="I40" s="16">
        <f>(Matrix!W$28*$H40^5)+(Matrix!W$27*$H40^4)+(Matrix!W$26*$H40^3)+(Matrix!W$25*$H40^2)+(Matrix!W$24*$H40)+(Matrix!W$23)</f>
        <v>414.7445560000024</v>
      </c>
      <c r="J40" s="2">
        <f t="shared" si="0"/>
        <v>418.5350622239171</v>
      </c>
      <c r="K40" s="25">
        <f>'Gearing Chooser'!$G$3*$H40/'Gearing Chooser'!$E$3</f>
        <v>39.41064752781805</v>
      </c>
      <c r="L40" s="25">
        <f>'Gearing Chooser'!$G$4*$H40/'Gearing Chooser'!$E$4</f>
        <v>58.89456315954832</v>
      </c>
      <c r="M40" s="25">
        <f>'Gearing Chooser'!$G$5*$H40/'Gearing Chooser'!$E$5</f>
        <v>80.64024801845845</v>
      </c>
      <c r="N40" s="25">
        <f>'Gearing Chooser'!$G$6*$H40/'Gearing Chooser'!$E$6</f>
        <v>104.83232242399602</v>
      </c>
      <c r="O40" s="25">
        <f>'Gearing Chooser'!$G$7*$H40/'Gearing Chooser'!$E$7</f>
        <v>141.6653005729676</v>
      </c>
      <c r="P40" s="25">
        <f>'Gearing Chooser'!$G$8*$H40/'Gearing Chooser'!$E$8</f>
        <v>209.66464484799204</v>
      </c>
      <c r="Q40" s="25"/>
      <c r="R40" s="6">
        <v>105</v>
      </c>
      <c r="S40" s="7">
        <f t="shared" si="1"/>
        <v>5300.484</v>
      </c>
      <c r="T40" s="8">
        <v>430</v>
      </c>
    </row>
    <row r="41" spans="1:20" ht="12.75">
      <c r="A41" s="1" t="b">
        <f>IF(AND(Matrix!$H42&gt;='Gearing Chooser'!$D$3,Matrix!$H42&lt;='Gearing Chooser'!$E$3),TRUE)</f>
        <v>1</v>
      </c>
      <c r="B41" s="1" t="b">
        <f>IF(AND(Matrix!$H42&gt;='Gearing Chooser'!$D$4,Matrix!$H42&lt;='Gearing Chooser'!$E$4),TRUE)</f>
        <v>1</v>
      </c>
      <c r="C41" s="1" t="b">
        <f>IF(AND(Matrix!$H42&gt;='Gearing Chooser'!$D$5,Matrix!$H42&lt;='Gearing Chooser'!$E$5),TRUE)</f>
        <v>1</v>
      </c>
      <c r="D41" s="1" t="b">
        <f>IF(AND(Matrix!$H42&gt;='Gearing Chooser'!$D$6,Matrix!$H42&lt;='Gearing Chooser'!$E$6),TRUE)</f>
        <v>1</v>
      </c>
      <c r="E41" s="1" t="b">
        <f>IF(AND(Matrix!$H42&gt;='Gearing Chooser'!$D$7,Matrix!$H42&lt;='Gearing Chooser'!$E$7),TRUE)</f>
        <v>1</v>
      </c>
      <c r="F41" s="1" t="b">
        <f>IF(AND(Matrix!$H42&gt;='Gearing Chooser'!$D$8,Matrix!$H42&lt;='Gearing Chooser'!$E$8),TRUE)</f>
        <v>1</v>
      </c>
      <c r="H41">
        <v>5350</v>
      </c>
      <c r="I41" s="16">
        <f>(Matrix!W$28*$H41^5)+(Matrix!W$27*$H41^4)+(Matrix!W$26*$H41^3)+(Matrix!W$25*$H41^2)+(Matrix!W$24*$H41)+(Matrix!W$23)</f>
        <v>408.46639225000035</v>
      </c>
      <c r="J41" s="2">
        <f t="shared" si="0"/>
        <v>416.0881946948785</v>
      </c>
      <c r="K41" s="25">
        <f>'Gearing Chooser'!$G$3*$H41/'Gearing Chooser'!$E$3</f>
        <v>39.78244608940123</v>
      </c>
      <c r="L41" s="25">
        <f>'Gearing Chooser'!$G$4*$H41/'Gearing Chooser'!$E$4</f>
        <v>59.45017224595915</v>
      </c>
      <c r="M41" s="25">
        <f>'Gearing Chooser'!$G$5*$H41/'Gearing Chooser'!$E$5</f>
        <v>81.40100507523637</v>
      </c>
      <c r="N41" s="25">
        <f>'Gearing Chooser'!$G$6*$H41/'Gearing Chooser'!$E$6</f>
        <v>105.8213065978073</v>
      </c>
      <c r="O41" s="25">
        <f>'Gearing Chooser'!$G$7*$H41/'Gearing Chooser'!$E$7</f>
        <v>143.00176567271257</v>
      </c>
      <c r="P41" s="25">
        <f>'Gearing Chooser'!$G$8*$H41/'Gearing Chooser'!$E$8</f>
        <v>211.64261319561462</v>
      </c>
      <c r="Q41" s="25"/>
      <c r="R41" s="6">
        <v>110</v>
      </c>
      <c r="S41" s="7">
        <f t="shared" si="1"/>
        <v>5552.888</v>
      </c>
      <c r="T41" s="8">
        <v>400</v>
      </c>
    </row>
    <row r="42" spans="1:20" ht="12.75">
      <c r="A42" s="1" t="b">
        <f>IF(AND(Matrix!$H43&gt;='Gearing Chooser'!$D$3,Matrix!$H43&lt;='Gearing Chooser'!$E$3),TRUE)</f>
        <v>1</v>
      </c>
      <c r="B42" s="1" t="b">
        <f>IF(AND(Matrix!$H43&gt;='Gearing Chooser'!$D$4,Matrix!$H43&lt;='Gearing Chooser'!$E$4),TRUE)</f>
        <v>1</v>
      </c>
      <c r="C42" s="1" t="b">
        <f>IF(AND(Matrix!$H43&gt;='Gearing Chooser'!$D$5,Matrix!$H43&lt;='Gearing Chooser'!$E$5),TRUE)</f>
        <v>1</v>
      </c>
      <c r="D42" s="1" t="b">
        <f>IF(AND(Matrix!$H43&gt;='Gearing Chooser'!$D$6,Matrix!$H43&lt;='Gearing Chooser'!$E$6),TRUE)</f>
        <v>1</v>
      </c>
      <c r="E42" s="1" t="b">
        <f>IF(AND(Matrix!$H43&gt;='Gearing Chooser'!$D$7,Matrix!$H43&lt;='Gearing Chooser'!$E$7),TRUE)</f>
        <v>1</v>
      </c>
      <c r="F42" s="1" t="b">
        <f>IF(AND(Matrix!$H43&gt;='Gearing Chooser'!$D$8,Matrix!$H43&lt;='Gearing Chooser'!$E$8),TRUE)</f>
        <v>0</v>
      </c>
      <c r="H42" s="1">
        <v>5400</v>
      </c>
      <c r="I42" s="16">
        <f>(Matrix!W$28*$H42^5)+(Matrix!W$27*$H42^4)+(Matrix!W$26*$H42^3)+(Matrix!W$25*$H42^2)+(Matrix!W$24*$H42)+(Matrix!W$23)</f>
        <v>401.98105600000144</v>
      </c>
      <c r="J42" s="2">
        <f t="shared" si="0"/>
        <v>413.30877806550035</v>
      </c>
      <c r="K42" s="25">
        <f>'Gearing Chooser'!$G$3*$H42/'Gearing Chooser'!$E$3</f>
        <v>40.15424465098443</v>
      </c>
      <c r="L42" s="25">
        <f>'Gearing Chooser'!$G$4*$H42/'Gearing Chooser'!$E$4</f>
        <v>60.00578133236999</v>
      </c>
      <c r="M42" s="25">
        <f>'Gearing Chooser'!$G$5*$H42/'Gearing Chooser'!$E$5</f>
        <v>82.16176213201427</v>
      </c>
      <c r="N42" s="25">
        <f>'Gearing Chooser'!$G$6*$H42/'Gearing Chooser'!$E$6</f>
        <v>106.81029077161858</v>
      </c>
      <c r="O42" s="25">
        <f>'Gearing Chooser'!$G$7*$H42/'Gearing Chooser'!$E$7</f>
        <v>144.33823077245756</v>
      </c>
      <c r="P42" s="25">
        <f>'Gearing Chooser'!$G$8*$H42/'Gearing Chooser'!$E$8</f>
        <v>213.62058154323717</v>
      </c>
      <c r="Q42" s="25"/>
      <c r="R42" s="6">
        <v>115</v>
      </c>
      <c r="S42" s="7">
        <f t="shared" si="1"/>
        <v>5805.292</v>
      </c>
      <c r="T42" s="8">
        <v>340</v>
      </c>
    </row>
    <row r="43" spans="1:20" ht="12.75">
      <c r="A43" s="1" t="b">
        <f>IF(AND(Matrix!$H44&gt;='Gearing Chooser'!$D$3,Matrix!$H44&lt;='Gearing Chooser'!$E$3),TRUE)</f>
        <v>1</v>
      </c>
      <c r="B43" s="1" t="b">
        <f>IF(AND(Matrix!$H44&gt;='Gearing Chooser'!$D$4,Matrix!$H44&lt;='Gearing Chooser'!$E$4),TRUE)</f>
        <v>1</v>
      </c>
      <c r="C43" s="1" t="b">
        <f>IF(AND(Matrix!$H44&gt;='Gearing Chooser'!$D$5,Matrix!$H44&lt;='Gearing Chooser'!$E$5),TRUE)</f>
        <v>1</v>
      </c>
      <c r="D43" s="1" t="b">
        <f>IF(AND(Matrix!$H44&gt;='Gearing Chooser'!$D$6,Matrix!$H44&lt;='Gearing Chooser'!$E$6),TRUE)</f>
        <v>1</v>
      </c>
      <c r="E43" s="1" t="b">
        <f>IF(AND(Matrix!$H44&gt;='Gearing Chooser'!$D$7,Matrix!$H44&lt;='Gearing Chooser'!$E$7),TRUE)</f>
        <v>1</v>
      </c>
      <c r="F43" s="1" t="b">
        <f>IF(AND(Matrix!$H44&gt;='Gearing Chooser'!$D$8,Matrix!$H44&lt;='Gearing Chooser'!$E$8),TRUE)</f>
        <v>0</v>
      </c>
      <c r="H43">
        <v>5450</v>
      </c>
      <c r="I43" s="16">
        <f>(Matrix!W$28*$H43^5)+(Matrix!W$27*$H43^4)+(Matrix!W$26*$H43^3)+(Matrix!W$25*$H43^2)+(Matrix!W$24*$H43)+(Matrix!W$23)</f>
        <v>395.29060225000103</v>
      </c>
      <c r="J43" s="2">
        <f t="shared" si="0"/>
        <v>410.19302784891573</v>
      </c>
      <c r="K43" s="25">
        <f>'Gearing Chooser'!$G$3*$H43/'Gearing Chooser'!$E$3</f>
        <v>40.526043212567615</v>
      </c>
      <c r="L43" s="25">
        <f>'Gearing Chooser'!$G$4*$H43/'Gearing Chooser'!$E$4</f>
        <v>60.561390418780825</v>
      </c>
      <c r="M43" s="25">
        <f>'Gearing Chooser'!$G$5*$H43/'Gearing Chooser'!$E$5</f>
        <v>82.9225191887922</v>
      </c>
      <c r="N43" s="25">
        <f>'Gearing Chooser'!$G$6*$H43/'Gearing Chooser'!$E$6</f>
        <v>107.79927494542987</v>
      </c>
      <c r="O43" s="25">
        <f>'Gearing Chooser'!$G$7*$H43/'Gearing Chooser'!$E$7</f>
        <v>145.6746958722025</v>
      </c>
      <c r="P43" s="25">
        <f>'Gearing Chooser'!$G$8*$H43/'Gearing Chooser'!$E$8</f>
        <v>215.59854989085972</v>
      </c>
      <c r="Q43" s="25"/>
      <c r="R43" s="6">
        <v>120</v>
      </c>
      <c r="S43" s="7">
        <f t="shared" si="1"/>
        <v>6057.696</v>
      </c>
      <c r="T43" s="8">
        <v>300</v>
      </c>
    </row>
    <row r="44" spans="1:20" ht="12.75">
      <c r="A44" s="1" t="b">
        <f>IF(AND(Matrix!$H45&gt;='Gearing Chooser'!$D$3,Matrix!$H45&lt;='Gearing Chooser'!$E$3),TRUE)</f>
        <v>1</v>
      </c>
      <c r="B44" s="1" t="b">
        <f>IF(AND(Matrix!$H45&gt;='Gearing Chooser'!$D$4,Matrix!$H45&lt;='Gearing Chooser'!$E$4),TRUE)</f>
        <v>1</v>
      </c>
      <c r="C44" s="1" t="b">
        <f>IF(AND(Matrix!$H45&gt;='Gearing Chooser'!$D$5,Matrix!$H45&lt;='Gearing Chooser'!$E$5),TRUE)</f>
        <v>0</v>
      </c>
      <c r="D44" s="1" t="b">
        <f>IF(AND(Matrix!$H45&gt;='Gearing Chooser'!$D$6,Matrix!$H45&lt;='Gearing Chooser'!$E$6),TRUE)</f>
        <v>1</v>
      </c>
      <c r="E44" s="1" t="b">
        <f>IF(AND(Matrix!$H45&gt;='Gearing Chooser'!$D$7,Matrix!$H45&lt;='Gearing Chooser'!$E$7),TRUE)</f>
        <v>1</v>
      </c>
      <c r="F44" s="1" t="b">
        <f>IF(AND(Matrix!$H45&gt;='Gearing Chooser'!$D$8,Matrix!$H45&lt;='Gearing Chooser'!$E$8),TRUE)</f>
        <v>0</v>
      </c>
      <c r="H44" s="1">
        <v>5500</v>
      </c>
      <c r="I44" s="16">
        <f>(Matrix!W$28*$H44^5)+(Matrix!W$27*$H44^4)+(Matrix!W$26*$H44^3)+(Matrix!W$25*$H44^2)+(Matrix!W$24*$H44)+(Matrix!W$23)</f>
        <v>388.39750000000095</v>
      </c>
      <c r="J44" s="2">
        <f t="shared" si="0"/>
        <v>406.73767136329116</v>
      </c>
      <c r="K44" s="25">
        <f>'Gearing Chooser'!$G$3*$H44/'Gearing Chooser'!$E$3</f>
        <v>40.897841774150805</v>
      </c>
      <c r="L44" s="25">
        <f>'Gearing Chooser'!$G$4*$H44/'Gearing Chooser'!$E$4</f>
        <v>61.11699950519166</v>
      </c>
      <c r="M44" s="25">
        <f>'Gearing Chooser'!$G$5*$H44/'Gearing Chooser'!$E$5</f>
        <v>83.6832762455701</v>
      </c>
      <c r="N44" s="25">
        <f>'Gearing Chooser'!$G$6*$H44/'Gearing Chooser'!$E$6</f>
        <v>108.78825911924115</v>
      </c>
      <c r="O44" s="25">
        <f>'Gearing Chooser'!$G$7*$H44/'Gearing Chooser'!$E$7</f>
        <v>147.0111609719475</v>
      </c>
      <c r="P44" s="25">
        <f>'Gearing Chooser'!$G$8*$H44/'Gearing Chooser'!$E$8</f>
        <v>217.57651823848232</v>
      </c>
      <c r="Q44" s="25"/>
      <c r="R44" s="6">
        <v>125</v>
      </c>
      <c r="S44" s="7">
        <f t="shared" si="1"/>
        <v>6310.1</v>
      </c>
      <c r="T44" s="8">
        <v>250</v>
      </c>
    </row>
    <row r="45" spans="1:20" ht="13.5" thickBot="1">
      <c r="A45" s="1" t="b">
        <f>IF(AND(Matrix!$H46&gt;='Gearing Chooser'!$D$3,Matrix!$H46&lt;='Gearing Chooser'!$E$3),TRUE)</f>
        <v>1</v>
      </c>
      <c r="B45" s="1" t="b">
        <f>IF(AND(Matrix!$H46&gt;='Gearing Chooser'!$D$4,Matrix!$H46&lt;='Gearing Chooser'!$E$4),TRUE)</f>
        <v>1</v>
      </c>
      <c r="C45" s="1" t="b">
        <f>IF(AND(Matrix!$H46&gt;='Gearing Chooser'!$D$5,Matrix!$H46&lt;='Gearing Chooser'!$E$5),TRUE)</f>
        <v>0</v>
      </c>
      <c r="D45" s="1" t="b">
        <f>IF(AND(Matrix!$H46&gt;='Gearing Chooser'!$D$6,Matrix!$H46&lt;='Gearing Chooser'!$E$6),TRUE)</f>
        <v>1</v>
      </c>
      <c r="E45" s="1" t="b">
        <f>IF(AND(Matrix!$H46&gt;='Gearing Chooser'!$D$7,Matrix!$H46&lt;='Gearing Chooser'!$E$7),TRUE)</f>
        <v>1</v>
      </c>
      <c r="F45" s="1" t="b">
        <f>IF(AND(Matrix!$H46&gt;='Gearing Chooser'!$D$8,Matrix!$H46&lt;='Gearing Chooser'!$E$8),TRUE)</f>
        <v>0</v>
      </c>
      <c r="H45">
        <v>5550</v>
      </c>
      <c r="I45" s="16">
        <f>(Matrix!W$28*$H45^5)+(Matrix!W$27*$H45^4)+(Matrix!W$26*$H45^3)+(Matrix!W$25*$H45^2)+(Matrix!W$24*$H45)+(Matrix!W$23)</f>
        <v>381.3046322500013</v>
      </c>
      <c r="J45" s="2">
        <f t="shared" si="0"/>
        <v>402.93996743859617</v>
      </c>
      <c r="K45" s="25">
        <f>'Gearing Chooser'!$G$3*$H45/'Gearing Chooser'!$E$3</f>
        <v>41.26964033573399</v>
      </c>
      <c r="L45" s="25">
        <f>'Gearing Chooser'!$G$4*$H45/'Gearing Chooser'!$E$4</f>
        <v>61.67260859160248</v>
      </c>
      <c r="M45" s="25">
        <f>'Gearing Chooser'!$G$5*$H45/'Gearing Chooser'!$E$5</f>
        <v>84.44403330234802</v>
      </c>
      <c r="N45" s="25">
        <f>'Gearing Chooser'!$G$6*$H45/'Gearing Chooser'!$E$6</f>
        <v>109.77724329305244</v>
      </c>
      <c r="O45" s="25">
        <f>'Gearing Chooser'!$G$7*$H45/'Gearing Chooser'!$E$7</f>
        <v>148.34762607169247</v>
      </c>
      <c r="P45" s="25">
        <f>'Gearing Chooser'!$G$8*$H45/'Gearing Chooser'!$E$8</f>
        <v>219.55448658610487</v>
      </c>
      <c r="Q45" s="25"/>
      <c r="R45" s="9">
        <v>130</v>
      </c>
      <c r="S45" s="10">
        <f t="shared" si="1"/>
        <v>6562.504</v>
      </c>
      <c r="T45" s="11">
        <v>200</v>
      </c>
    </row>
    <row r="46" spans="1:17" ht="12.75">
      <c r="A46" s="1" t="b">
        <f>IF(AND(Matrix!$H47&gt;='Gearing Chooser'!$D$3,Matrix!$H47&lt;='Gearing Chooser'!$E$3),TRUE)</f>
        <v>1</v>
      </c>
      <c r="B46" s="1" t="b">
        <f>IF(AND(Matrix!$H47&gt;='Gearing Chooser'!$D$4,Matrix!$H47&lt;='Gearing Chooser'!$E$4),TRUE)</f>
        <v>0</v>
      </c>
      <c r="C46" s="1" t="b">
        <f>IF(AND(Matrix!$H47&gt;='Gearing Chooser'!$D$5,Matrix!$H47&lt;='Gearing Chooser'!$E$5),TRUE)</f>
        <v>0</v>
      </c>
      <c r="D46" s="1" t="b">
        <f>IF(AND(Matrix!$H47&gt;='Gearing Chooser'!$D$6,Matrix!$H47&lt;='Gearing Chooser'!$E$6),TRUE)</f>
        <v>0</v>
      </c>
      <c r="E46" s="1" t="b">
        <f>IF(AND(Matrix!$H47&gt;='Gearing Chooser'!$D$7,Matrix!$H47&lt;='Gearing Chooser'!$E$7),TRUE)</f>
        <v>1</v>
      </c>
      <c r="F46" s="1" t="b">
        <f>IF(AND(Matrix!$H47&gt;='Gearing Chooser'!$D$8,Matrix!$H47&lt;='Gearing Chooser'!$E$8),TRUE)</f>
        <v>0</v>
      </c>
      <c r="H46" s="1">
        <v>5600</v>
      </c>
      <c r="I46" s="16">
        <f>(Matrix!W$28*$H46^5)+(Matrix!W$27*$H46^4)+(Matrix!W$26*$H46^3)+(Matrix!W$25*$H46^2)+(Matrix!W$24*$H46)+(Matrix!W$23)</f>
        <v>374.0152960000005</v>
      </c>
      <c r="J46" s="2">
        <f t="shared" si="0"/>
        <v>398.7977261233821</v>
      </c>
      <c r="K46" s="25">
        <f>'Gearing Chooser'!$G$3*$H46/'Gearing Chooser'!$E$3</f>
        <v>41.64143889731719</v>
      </c>
      <c r="L46" s="25">
        <f>'Gearing Chooser'!$G$4*$H46/'Gearing Chooser'!$E$4</f>
        <v>62.22821767801333</v>
      </c>
      <c r="M46" s="25">
        <f>'Gearing Chooser'!$G$5*$H46/'Gearing Chooser'!$E$5</f>
        <v>85.20479035912592</v>
      </c>
      <c r="N46" s="25">
        <f>'Gearing Chooser'!$G$6*$H46/'Gearing Chooser'!$E$6</f>
        <v>110.76622746686373</v>
      </c>
      <c r="O46" s="25">
        <f>'Gearing Chooser'!$G$7*$H46/'Gearing Chooser'!$E$7</f>
        <v>149.68409117143744</v>
      </c>
      <c r="P46" s="25">
        <f>'Gearing Chooser'!$G$8*$H46/'Gearing Chooser'!$E$8</f>
        <v>221.53245493372742</v>
      </c>
      <c r="Q46" s="25"/>
    </row>
    <row r="47" spans="1:17" ht="12.75">
      <c r="A47" s="1" t="b">
        <f>IF(AND(Matrix!$H48&gt;='Gearing Chooser'!$D$3,Matrix!$H48&lt;='Gearing Chooser'!$E$3),TRUE)</f>
        <v>1</v>
      </c>
      <c r="B47" s="1" t="b">
        <f>IF(AND(Matrix!$H48&gt;='Gearing Chooser'!$D$4,Matrix!$H48&lt;='Gearing Chooser'!$E$4),TRUE)</f>
        <v>0</v>
      </c>
      <c r="C47" s="1" t="b">
        <f>IF(AND(Matrix!$H48&gt;='Gearing Chooser'!$D$5,Matrix!$H48&lt;='Gearing Chooser'!$E$5),TRUE)</f>
        <v>0</v>
      </c>
      <c r="D47" s="1" t="b">
        <f>IF(AND(Matrix!$H48&gt;='Gearing Chooser'!$D$6,Matrix!$H48&lt;='Gearing Chooser'!$E$6),TRUE)</f>
        <v>0</v>
      </c>
      <c r="E47" s="1" t="b">
        <f>IF(AND(Matrix!$H48&gt;='Gearing Chooser'!$D$7,Matrix!$H48&lt;='Gearing Chooser'!$E$7),TRUE)</f>
        <v>1</v>
      </c>
      <c r="F47" s="1" t="b">
        <f>IF(AND(Matrix!$H48&gt;='Gearing Chooser'!$D$8,Matrix!$H48&lt;='Gearing Chooser'!$E$8),TRUE)</f>
        <v>0</v>
      </c>
      <c r="H47">
        <v>5650</v>
      </c>
      <c r="I47" s="16">
        <f>(Matrix!W$28*$H47^5)+(Matrix!W$27*$H47^4)+(Matrix!W$26*$H47^3)+(Matrix!W$25*$H47^2)+(Matrix!W$24*$H47)+(Matrix!W$23)</f>
        <v>366.5332022500006</v>
      </c>
      <c r="J47" s="2">
        <f t="shared" si="0"/>
        <v>394.30932839156577</v>
      </c>
      <c r="K47" s="25">
        <f>'Gearing Chooser'!$G$3*$H47/'Gearing Chooser'!$E$3</f>
        <v>42.01323745890037</v>
      </c>
      <c r="L47" s="25">
        <f>'Gearing Chooser'!$G$4*$H47/'Gearing Chooser'!$E$4</f>
        <v>62.783826764424155</v>
      </c>
      <c r="M47" s="25">
        <f>'Gearing Chooser'!$G$5*$H47/'Gearing Chooser'!$E$5</f>
        <v>85.96554741590383</v>
      </c>
      <c r="N47" s="25">
        <f>'Gearing Chooser'!$G$6*$H47/'Gearing Chooser'!$E$6</f>
        <v>111.75521164067499</v>
      </c>
      <c r="O47" s="25">
        <f>'Gearing Chooser'!$G$7*$H47/'Gearing Chooser'!$E$7</f>
        <v>151.02055627118244</v>
      </c>
      <c r="P47" s="25">
        <f>'Gearing Chooser'!$G$8*$H47/'Gearing Chooser'!$E$8</f>
        <v>223.51042328134997</v>
      </c>
      <c r="Q47" s="25"/>
    </row>
    <row r="48" spans="1:17" ht="12.75">
      <c r="A48" s="1" t="b">
        <f>IF(AND(Matrix!$H49&gt;='Gearing Chooser'!$D$3,Matrix!$H49&lt;='Gearing Chooser'!$E$3),TRUE)</f>
        <v>0</v>
      </c>
      <c r="B48" s="1" t="b">
        <f>IF(AND(Matrix!$H49&gt;='Gearing Chooser'!$D$4,Matrix!$H49&lt;='Gearing Chooser'!$E$4),TRUE)</f>
        <v>0</v>
      </c>
      <c r="C48" s="1" t="b">
        <f>IF(AND(Matrix!$H49&gt;='Gearing Chooser'!$D$5,Matrix!$H49&lt;='Gearing Chooser'!$E$5),TRUE)</f>
        <v>0</v>
      </c>
      <c r="D48" s="1" t="b">
        <f>IF(AND(Matrix!$H49&gt;='Gearing Chooser'!$D$6,Matrix!$H49&lt;='Gearing Chooser'!$E$6),TRUE)</f>
        <v>0</v>
      </c>
      <c r="E48" s="1" t="b">
        <f>IF(AND(Matrix!$H49&gt;='Gearing Chooser'!$D$7,Matrix!$H49&lt;='Gearing Chooser'!$E$7),TRUE)</f>
        <v>1</v>
      </c>
      <c r="F48" s="1" t="b">
        <f>IF(AND(Matrix!$H49&gt;='Gearing Chooser'!$D$8,Matrix!$H49&lt;='Gearing Chooser'!$E$8),TRUE)</f>
        <v>0</v>
      </c>
      <c r="H48" s="1">
        <v>5700</v>
      </c>
      <c r="I48" s="16">
        <f>(Matrix!W$28*$H48^5)+(Matrix!W$27*$H48^4)+(Matrix!W$26*$H48^3)+(Matrix!W$25*$H48^2)+(Matrix!W$24*$H48)+(Matrix!W$23)</f>
        <v>358.86247600000115</v>
      </c>
      <c r="J48" s="2">
        <f t="shared" si="0"/>
        <v>389.4737458492016</v>
      </c>
      <c r="K48" s="25">
        <f>'Gearing Chooser'!$G$3*$H48/'Gearing Chooser'!$E$3</f>
        <v>42.38503602048356</v>
      </c>
      <c r="L48" s="25">
        <f>'Gearing Chooser'!$G$4*$H48/'Gearing Chooser'!$E$4</f>
        <v>63.33943585083499</v>
      </c>
      <c r="M48" s="25">
        <f>'Gearing Chooser'!$G$5*$H48/'Gearing Chooser'!$E$5</f>
        <v>86.72630447268173</v>
      </c>
      <c r="N48" s="25">
        <f>'Gearing Chooser'!$G$6*$H48/'Gearing Chooser'!$E$6</f>
        <v>112.74419581448628</v>
      </c>
      <c r="O48" s="25">
        <f>'Gearing Chooser'!$G$7*$H48/'Gearing Chooser'!$E$7</f>
        <v>152.35702137092738</v>
      </c>
      <c r="P48" s="25">
        <f>'Gearing Chooser'!$G$8*$H48/'Gearing Chooser'!$E$8</f>
        <v>225.48839162897258</v>
      </c>
      <c r="Q48" s="25"/>
    </row>
    <row r="49" spans="1:17" ht="12.75">
      <c r="A49" s="1" t="b">
        <f>IF(AND(Matrix!$H50&gt;='Gearing Chooser'!$D$3,Matrix!$H50&lt;='Gearing Chooser'!$E$3),TRUE)</f>
        <v>0</v>
      </c>
      <c r="B49" s="1" t="b">
        <f>IF(AND(Matrix!$H50&gt;='Gearing Chooser'!$D$4,Matrix!$H50&lt;='Gearing Chooser'!$E$4),TRUE)</f>
        <v>0</v>
      </c>
      <c r="C49" s="1" t="b">
        <f>IF(AND(Matrix!$H50&gt;='Gearing Chooser'!$D$5,Matrix!$H50&lt;='Gearing Chooser'!$E$5),TRUE)</f>
        <v>0</v>
      </c>
      <c r="D49" s="1" t="b">
        <f>IF(AND(Matrix!$H50&gt;='Gearing Chooser'!$D$6,Matrix!$H50&lt;='Gearing Chooser'!$E$6),TRUE)</f>
        <v>0</v>
      </c>
      <c r="E49" s="1" t="b">
        <f>IF(AND(Matrix!$H50&gt;='Gearing Chooser'!$D$7,Matrix!$H50&lt;='Gearing Chooser'!$E$7),TRUE)</f>
        <v>0</v>
      </c>
      <c r="F49" s="1" t="b">
        <f>IF(AND(Matrix!$H50&gt;='Gearing Chooser'!$D$8,Matrix!$H50&lt;='Gearing Chooser'!$E$8),TRUE)</f>
        <v>0</v>
      </c>
      <c r="H49">
        <v>5750</v>
      </c>
      <c r="I49" s="16">
        <f>(Matrix!W$28*$H49^5)+(Matrix!W$27*$H49^4)+(Matrix!W$26*$H49^3)+(Matrix!W$25*$H49^2)+(Matrix!W$24*$H49)+(Matrix!W$23)</f>
        <v>351.0076562500017</v>
      </c>
      <c r="J49" s="2">
        <f t="shared" si="0"/>
        <v>384.2905604412623</v>
      </c>
      <c r="K49" s="25">
        <f>'Gearing Chooser'!$G$3*$H49/'Gearing Chooser'!$E$3</f>
        <v>42.75683458206675</v>
      </c>
      <c r="L49" s="25">
        <f>'Gearing Chooser'!$G$4*$H49/'Gearing Chooser'!$E$4</f>
        <v>63.89504493724582</v>
      </c>
      <c r="M49" s="25">
        <f>'Gearing Chooser'!$G$5*$H49/'Gearing Chooser'!$E$5</f>
        <v>87.48706152945964</v>
      </c>
      <c r="N49" s="25">
        <f>'Gearing Chooser'!$G$6*$H49/'Gearing Chooser'!$E$6</f>
        <v>113.73317998829755</v>
      </c>
      <c r="O49" s="25">
        <f>'Gearing Chooser'!$G$7*$H49/'Gearing Chooser'!$E$7</f>
        <v>153.69348647067238</v>
      </c>
      <c r="P49" s="25">
        <f>'Gearing Chooser'!$G$8*$H49/'Gearing Chooser'!$E$8</f>
        <v>227.46635997659513</v>
      </c>
      <c r="Q49" s="25"/>
    </row>
    <row r="50" spans="1:17" ht="12.75">
      <c r="A50" s="1" t="b">
        <f>IF(AND(Matrix!$H51&gt;='Gearing Chooser'!$D$3,Matrix!$H51&lt;='Gearing Chooser'!$E$3),TRUE)</f>
        <v>0</v>
      </c>
      <c r="B50" s="1" t="b">
        <f>IF(AND(Matrix!$H51&gt;='Gearing Chooser'!$D$4,Matrix!$H51&lt;='Gearing Chooser'!$E$4),TRUE)</f>
        <v>0</v>
      </c>
      <c r="C50" s="1" t="b">
        <f>IF(AND(Matrix!$H51&gt;='Gearing Chooser'!$D$5,Matrix!$H51&lt;='Gearing Chooser'!$E$5),TRUE)</f>
        <v>0</v>
      </c>
      <c r="D50" s="1" t="b">
        <f>IF(AND(Matrix!$H51&gt;='Gearing Chooser'!$D$6,Matrix!$H51&lt;='Gearing Chooser'!$E$6),TRUE)</f>
        <v>0</v>
      </c>
      <c r="E50" s="1" t="b">
        <f>IF(AND(Matrix!$H51&gt;='Gearing Chooser'!$D$7,Matrix!$H51&lt;='Gearing Chooser'!$E$7),TRUE)</f>
        <v>0</v>
      </c>
      <c r="F50" s="1" t="b">
        <f>IF(AND(Matrix!$H51&gt;='Gearing Chooser'!$D$8,Matrix!$H51&lt;='Gearing Chooser'!$E$8),TRUE)</f>
        <v>0</v>
      </c>
      <c r="H50" s="1">
        <v>5800</v>
      </c>
      <c r="I50" s="16">
        <f>(Matrix!W$28*$H50^5)+(Matrix!W$27*$H50^4)+(Matrix!W$26*$H50^3)+(Matrix!W$25*$H50^2)+(Matrix!W$24*$H50)+(Matrix!W$23)</f>
        <v>342.973696</v>
      </c>
      <c r="J50" s="2">
        <f t="shared" si="0"/>
        <v>378.7599841584158</v>
      </c>
      <c r="K50" s="25">
        <f>'Gearing Chooser'!$G$3*$H50/'Gearing Chooser'!$E$3</f>
        <v>43.12863314364994</v>
      </c>
      <c r="L50" s="25">
        <f>'Gearing Chooser'!$G$4*$H50/'Gearing Chooser'!$E$4</f>
        <v>64.45065402365665</v>
      </c>
      <c r="M50" s="25">
        <f>'Gearing Chooser'!$G$5*$H50/'Gearing Chooser'!$E$5</f>
        <v>88.24781858623756</v>
      </c>
      <c r="N50" s="25">
        <f>'Gearing Chooser'!$G$6*$H50/'Gearing Chooser'!$E$6</f>
        <v>114.72216416210884</v>
      </c>
      <c r="O50" s="25">
        <f>'Gearing Chooser'!$G$7*$H50/'Gearing Chooser'!$E$7</f>
        <v>155.02995157041738</v>
      </c>
      <c r="P50" s="25">
        <f>'Gearing Chooser'!$G$8*$H50/'Gearing Chooser'!$E$8</f>
        <v>229.4443283242177</v>
      </c>
      <c r="Q50" s="25"/>
    </row>
    <row r="51" spans="1:17" ht="12.75">
      <c r="A51" s="1" t="b">
        <f>IF(AND(Matrix!$H52&gt;='Gearing Chooser'!$D$3,Matrix!$H52&lt;='Gearing Chooser'!$E$3),TRUE)</f>
        <v>0</v>
      </c>
      <c r="B51" s="1" t="b">
        <f>IF(AND(Matrix!$H52&gt;='Gearing Chooser'!$D$4,Matrix!$H52&lt;='Gearing Chooser'!$E$4),TRUE)</f>
        <v>0</v>
      </c>
      <c r="C51" s="1" t="b">
        <f>IF(AND(Matrix!$H52&gt;='Gearing Chooser'!$D$5,Matrix!$H52&lt;='Gearing Chooser'!$E$5),TRUE)</f>
        <v>0</v>
      </c>
      <c r="D51" s="1" t="b">
        <f>IF(AND(Matrix!$H52&gt;='Gearing Chooser'!$D$6,Matrix!$H52&lt;='Gearing Chooser'!$E$6),TRUE)</f>
        <v>0</v>
      </c>
      <c r="E51" s="1" t="b">
        <f>IF(AND(Matrix!$H52&gt;='Gearing Chooser'!$D$7,Matrix!$H52&lt;='Gearing Chooser'!$E$7),TRUE)</f>
        <v>0</v>
      </c>
      <c r="F51" s="1" t="b">
        <f>IF(AND(Matrix!$H52&gt;='Gearing Chooser'!$D$8,Matrix!$H52&lt;='Gearing Chooser'!$E$8),TRUE)</f>
        <v>0</v>
      </c>
      <c r="H51">
        <v>5850</v>
      </c>
      <c r="I51" s="16">
        <f>(Matrix!W$28*$H51^5)+(Matrix!W$27*$H51^4)+(Matrix!W$26*$H51^3)+(Matrix!W$25*$H51^2)+(Matrix!W$24*$H51)+(Matrix!W$23)</f>
        <v>334.7659622500023</v>
      </c>
      <c r="J51" s="2">
        <f t="shared" si="0"/>
        <v>372.88287874381444</v>
      </c>
      <c r="K51" s="25">
        <f>'Gearing Chooser'!$G$3*$H51/'Gearing Chooser'!$E$3</f>
        <v>43.50043170523313</v>
      </c>
      <c r="L51" s="25">
        <f>'Gearing Chooser'!$G$4*$H51/'Gearing Chooser'!$E$4</f>
        <v>65.0062631100675</v>
      </c>
      <c r="M51" s="25">
        <f>'Gearing Chooser'!$G$5*$H51/'Gearing Chooser'!$E$5</f>
        <v>89.00857564301546</v>
      </c>
      <c r="N51" s="25">
        <f>'Gearing Chooser'!$G$6*$H51/'Gearing Chooser'!$E$6</f>
        <v>115.71114833592013</v>
      </c>
      <c r="O51" s="25">
        <f>'Gearing Chooser'!$G$7*$H51/'Gearing Chooser'!$E$7</f>
        <v>156.36641667016232</v>
      </c>
      <c r="P51" s="25">
        <f>'Gearing Chooser'!$G$8*$H51/'Gearing Chooser'!$E$8</f>
        <v>231.42229667184026</v>
      </c>
      <c r="Q51" s="25"/>
    </row>
    <row r="52" spans="1:17" ht="12.75">
      <c r="A52" s="1" t="b">
        <f>IF(AND(Matrix!$H53&gt;='Gearing Chooser'!$D$3,Matrix!$H53&lt;='Gearing Chooser'!$E$3),TRUE)</f>
        <v>0</v>
      </c>
      <c r="B52" s="1" t="b">
        <f>IF(AND(Matrix!$H53&gt;='Gearing Chooser'!$D$4,Matrix!$H53&lt;='Gearing Chooser'!$E$4),TRUE)</f>
        <v>0</v>
      </c>
      <c r="C52" s="1" t="b">
        <f>IF(AND(Matrix!$H53&gt;='Gearing Chooser'!$D$5,Matrix!$H53&lt;='Gearing Chooser'!$E$5),TRUE)</f>
        <v>0</v>
      </c>
      <c r="D52" s="1" t="b">
        <f>IF(AND(Matrix!$H53&gt;='Gearing Chooser'!$D$6,Matrix!$H53&lt;='Gearing Chooser'!$E$6),TRUE)</f>
        <v>0</v>
      </c>
      <c r="E52" s="1" t="b">
        <f>IF(AND(Matrix!$H53&gt;='Gearing Chooser'!$D$7,Matrix!$H53&lt;='Gearing Chooser'!$E$7),TRUE)</f>
        <v>0</v>
      </c>
      <c r="F52" s="1" t="b">
        <f>IF(AND(Matrix!$H53&gt;='Gearing Chooser'!$D$8,Matrix!$H53&lt;='Gearing Chooser'!$E$8),TRUE)</f>
        <v>0</v>
      </c>
      <c r="H52" s="1">
        <v>5900</v>
      </c>
      <c r="I52" s="16">
        <f>(Matrix!W$28*$H52^5)+(Matrix!W$27*$H52^4)+(Matrix!W$26*$H52^3)+(Matrix!W$25*$H52^2)+(Matrix!W$24*$H52)+(Matrix!W$23)</f>
        <v>326.3902360000002</v>
      </c>
      <c r="J52" s="2">
        <f t="shared" si="0"/>
        <v>366.6607753998479</v>
      </c>
      <c r="K52" s="25">
        <f>'Gearing Chooser'!$G$3*$H52/'Gearing Chooser'!$E$3</f>
        <v>43.87223026681632</v>
      </c>
      <c r="L52" s="25">
        <f>'Gearing Chooser'!$G$4*$H52/'Gearing Chooser'!$E$4</f>
        <v>65.56187219647832</v>
      </c>
      <c r="M52" s="25">
        <f>'Gearing Chooser'!$G$5*$H52/'Gearing Chooser'!$E$5</f>
        <v>89.76933269979338</v>
      </c>
      <c r="N52" s="25">
        <f>'Gearing Chooser'!$G$6*$H52/'Gearing Chooser'!$E$6</f>
        <v>116.7001325097314</v>
      </c>
      <c r="O52" s="25">
        <f>'Gearing Chooser'!$G$7*$H52/'Gearing Chooser'!$E$7</f>
        <v>157.70288176990732</v>
      </c>
      <c r="P52" s="25">
        <f>'Gearing Chooser'!$G$8*$H52/'Gearing Chooser'!$E$8</f>
        <v>233.40026501946284</v>
      </c>
      <c r="Q52" s="25"/>
    </row>
    <row r="53" spans="1:17" ht="12.75">
      <c r="A53" s="1" t="b">
        <f>IF(AND(Matrix!$H54&gt;='Gearing Chooser'!$D$3,Matrix!$H54&lt;='Gearing Chooser'!$E$3),TRUE)</f>
        <v>0</v>
      </c>
      <c r="B53" s="1" t="b">
        <f>IF(AND(Matrix!$H54&gt;='Gearing Chooser'!$D$4,Matrix!$H54&lt;='Gearing Chooser'!$E$4),TRUE)</f>
        <v>0</v>
      </c>
      <c r="C53" s="1" t="b">
        <f>IF(AND(Matrix!$H54&gt;='Gearing Chooser'!$D$5,Matrix!$H54&lt;='Gearing Chooser'!$E$5),TRUE)</f>
        <v>0</v>
      </c>
      <c r="D53" s="1" t="b">
        <f>IF(AND(Matrix!$H54&gt;='Gearing Chooser'!$D$6,Matrix!$H54&lt;='Gearing Chooser'!$E$6),TRUE)</f>
        <v>0</v>
      </c>
      <c r="E53" s="1" t="b">
        <f>IF(AND(Matrix!$H54&gt;='Gearing Chooser'!$D$7,Matrix!$H54&lt;='Gearing Chooser'!$E$7),TRUE)</f>
        <v>0</v>
      </c>
      <c r="F53" s="1" t="b">
        <f>IF(AND(Matrix!$H54&gt;='Gearing Chooser'!$D$8,Matrix!$H54&lt;='Gearing Chooser'!$E$8),TRUE)</f>
        <v>0</v>
      </c>
      <c r="H53">
        <v>5950</v>
      </c>
      <c r="I53" s="16">
        <f>(Matrix!W$28*$H53^5)+(Matrix!W$27*$H53^4)+(Matrix!W$26*$H53^3)+(Matrix!W$25*$H53^2)+(Matrix!W$24*$H53)+(Matrix!W$23)</f>
        <v>317.8527122500009</v>
      </c>
      <c r="J53" s="2">
        <f t="shared" si="0"/>
        <v>360.0958944949553</v>
      </c>
      <c r="K53" s="25">
        <f>'Gearing Chooser'!$G$3*$H53/'Gearing Chooser'!$E$3</f>
        <v>44.24402882839951</v>
      </c>
      <c r="L53" s="25">
        <f>'Gearing Chooser'!$G$4*$H53/'Gearing Chooser'!$E$4</f>
        <v>66.11748128288914</v>
      </c>
      <c r="M53" s="25">
        <f>'Gearing Chooser'!$G$5*$H53/'Gearing Chooser'!$E$5</f>
        <v>90.53008975657129</v>
      </c>
      <c r="N53" s="25">
        <f>'Gearing Chooser'!$G$6*$H53/'Gearing Chooser'!$E$6</f>
        <v>117.6891166835427</v>
      </c>
      <c r="O53" s="25">
        <f>'Gearing Chooser'!$G$7*$H53/'Gearing Chooser'!$E$7</f>
        <v>159.0393468696523</v>
      </c>
      <c r="P53" s="25">
        <f>'Gearing Chooser'!$G$8*$H53/'Gearing Chooser'!$E$8</f>
        <v>235.37823336708541</v>
      </c>
      <c r="Q53" s="25"/>
    </row>
    <row r="54" spans="1:17" ht="12.75">
      <c r="A54" s="1" t="b">
        <f>IF(AND(Matrix!$H55&gt;='Gearing Chooser'!$D$3,Matrix!$H55&lt;='Gearing Chooser'!$E$3),TRUE)</f>
        <v>0</v>
      </c>
      <c r="B54" s="1" t="b">
        <f>IF(AND(Matrix!$H55&gt;='Gearing Chooser'!$D$4,Matrix!$H55&lt;='Gearing Chooser'!$E$4),TRUE)</f>
        <v>0</v>
      </c>
      <c r="C54" s="1" t="b">
        <f>IF(AND(Matrix!$H55&gt;='Gearing Chooser'!$D$5,Matrix!$H55&lt;='Gearing Chooser'!$E$5),TRUE)</f>
        <v>0</v>
      </c>
      <c r="D54" s="1" t="b">
        <f>IF(AND(Matrix!$H55&gt;='Gearing Chooser'!$D$6,Matrix!$H55&lt;='Gearing Chooser'!$E$6),TRUE)</f>
        <v>0</v>
      </c>
      <c r="E54" s="1" t="b">
        <f>IF(AND(Matrix!$H55&gt;='Gearing Chooser'!$D$7,Matrix!$H55&lt;='Gearing Chooser'!$E$7),TRUE)</f>
        <v>0</v>
      </c>
      <c r="F54" s="1" t="b">
        <f>IF(AND(Matrix!$H55&gt;='Gearing Chooser'!$D$8,Matrix!$H55&lt;='Gearing Chooser'!$E$8),TRUE)</f>
        <v>0</v>
      </c>
      <c r="H54" s="1">
        <v>6000</v>
      </c>
      <c r="I54" s="16">
        <f>(Matrix!W$28*$H54^5)+(Matrix!W$27*$H54^4)+(Matrix!W$26*$H54^3)+(Matrix!W$25*$H54^2)+(Matrix!W$24*$H54)+(Matrix!W$23)</f>
        <v>309.16000000000076</v>
      </c>
      <c r="J54" s="2">
        <f t="shared" si="0"/>
        <v>353.1911652703741</v>
      </c>
      <c r="K54" s="25">
        <f>'Gearing Chooser'!$G$3*$H54/'Gearing Chooser'!$E$3</f>
        <v>44.61582738998269</v>
      </c>
      <c r="L54" s="25">
        <f>'Gearing Chooser'!$G$4*$H54/'Gearing Chooser'!$E$4</f>
        <v>66.6730903693</v>
      </c>
      <c r="M54" s="25">
        <f>'Gearing Chooser'!$G$5*$H54/'Gearing Chooser'!$E$5</f>
        <v>91.2908468133492</v>
      </c>
      <c r="N54" s="25">
        <f>'Gearing Chooser'!$G$6*$H54/'Gearing Chooser'!$E$6</f>
        <v>118.67810085735398</v>
      </c>
      <c r="O54" s="25">
        <f>'Gearing Chooser'!$G$7*$H54/'Gearing Chooser'!$E$7</f>
        <v>160.37581196939726</v>
      </c>
      <c r="P54" s="25">
        <f>'Gearing Chooser'!$G$8*$H54/'Gearing Chooser'!$E$8</f>
        <v>237.35620171470796</v>
      </c>
      <c r="Q54" s="25"/>
    </row>
    <row r="55" spans="1:17" ht="12.75">
      <c r="A55" s="1" t="b">
        <f>IF(AND(Matrix!$H56&gt;='Gearing Chooser'!$D$3,Matrix!$H56&lt;='Gearing Chooser'!$E$3),TRUE)</f>
        <v>0</v>
      </c>
      <c r="B55" s="1" t="b">
        <f>IF(AND(Matrix!$H56&gt;='Gearing Chooser'!$D$4,Matrix!$H56&lt;='Gearing Chooser'!$E$4),TRUE)</f>
        <v>0</v>
      </c>
      <c r="C55" s="1" t="b">
        <f>IF(AND(Matrix!$H56&gt;='Gearing Chooser'!$D$5,Matrix!$H56&lt;='Gearing Chooser'!$E$5),TRUE)</f>
        <v>0</v>
      </c>
      <c r="D55" s="1" t="b">
        <f>IF(AND(Matrix!$H56&gt;='Gearing Chooser'!$D$6,Matrix!$H56&lt;='Gearing Chooser'!$E$6),TRUE)</f>
        <v>0</v>
      </c>
      <c r="E55" s="1" t="b">
        <f>IF(AND(Matrix!$H56&gt;='Gearing Chooser'!$D$7,Matrix!$H56&lt;='Gearing Chooser'!$E$7),TRUE)</f>
        <v>0</v>
      </c>
      <c r="F55" s="1" t="b">
        <f>IF(AND(Matrix!$H56&gt;='Gearing Chooser'!$D$8,Matrix!$H56&lt;='Gearing Chooser'!$E$8),TRUE)</f>
        <v>0</v>
      </c>
      <c r="H55">
        <v>6050</v>
      </c>
      <c r="I55" s="16">
        <f>(Matrix!W$28*$H55^5)+(Matrix!W$27*$H55^4)+(Matrix!W$26*$H55^3)+(Matrix!W$25*$H55^2)+(Matrix!W$24*$H55)+(Matrix!W$23)</f>
        <v>300.3191222500018</v>
      </c>
      <c r="J55" s="2">
        <f t="shared" si="0"/>
        <v>345.95024554693657</v>
      </c>
      <c r="K55" s="25">
        <f>'Gearing Chooser'!$G$3*$H55/'Gearing Chooser'!$E$3</f>
        <v>44.98762595156589</v>
      </c>
      <c r="L55" s="25">
        <f>'Gearing Chooser'!$G$4*$H55/'Gearing Chooser'!$E$4</f>
        <v>67.22869945571082</v>
      </c>
      <c r="M55" s="25">
        <f>'Gearing Chooser'!$G$5*$H55/'Gearing Chooser'!$E$5</f>
        <v>92.05160387012711</v>
      </c>
      <c r="N55" s="25">
        <f>'Gearing Chooser'!$G$6*$H55/'Gearing Chooser'!$E$6</f>
        <v>119.66708503116526</v>
      </c>
      <c r="O55" s="25">
        <f>'Gearing Chooser'!$G$7*$H55/'Gearing Chooser'!$E$7</f>
        <v>161.71227706914226</v>
      </c>
      <c r="P55" s="25">
        <f>'Gearing Chooser'!$G$8*$H55/'Gearing Chooser'!$E$8</f>
        <v>239.33417006233051</v>
      </c>
      <c r="Q55" s="25"/>
    </row>
    <row r="56" spans="1:17" ht="12.75">
      <c r="A56" s="1" t="b">
        <f>IF(AND(Matrix!$H57&gt;='Gearing Chooser'!$D$3,Matrix!$H57&lt;='Gearing Chooser'!$E$3),TRUE)</f>
        <v>0</v>
      </c>
      <c r="B56" s="1" t="b">
        <f>IF(AND(Matrix!$H57&gt;='Gearing Chooser'!$D$4,Matrix!$H57&lt;='Gearing Chooser'!$E$4),TRUE)</f>
        <v>0</v>
      </c>
      <c r="C56" s="1" t="b">
        <f>IF(AND(Matrix!$H57&gt;='Gearing Chooser'!$D$5,Matrix!$H57&lt;='Gearing Chooser'!$E$5),TRUE)</f>
        <v>0</v>
      </c>
      <c r="D56" s="1" t="b">
        <f>IF(AND(Matrix!$H57&gt;='Gearing Chooser'!$D$6,Matrix!$H57&lt;='Gearing Chooser'!$E$6),TRUE)</f>
        <v>0</v>
      </c>
      <c r="E56" s="1" t="b">
        <f>IF(AND(Matrix!$H57&gt;='Gearing Chooser'!$D$7,Matrix!$H57&lt;='Gearing Chooser'!$E$7),TRUE)</f>
        <v>0</v>
      </c>
      <c r="F56" s="1" t="b">
        <f>IF(AND(Matrix!$H57&gt;='Gearing Chooser'!$D$8,Matrix!$H57&lt;='Gearing Chooser'!$E$8),TRUE)</f>
        <v>0</v>
      </c>
      <c r="H56" s="1">
        <v>6100</v>
      </c>
      <c r="I56" s="16">
        <f>(Matrix!W$28*$H56^5)+(Matrix!W$27*$H56^4)+(Matrix!W$26*$H56^3)+(Matrix!W$25*$H56^2)+(Matrix!W$24*$H56)+(Matrix!W$23)</f>
        <v>291.3375160000014</v>
      </c>
      <c r="J56" s="2">
        <f t="shared" si="0"/>
        <v>338.37754143183713</v>
      </c>
      <c r="K56" s="25">
        <f>'Gearing Chooser'!$G$3*$H56/'Gearing Chooser'!$E$3</f>
        <v>45.35942451314907</v>
      </c>
      <c r="L56" s="25">
        <f>'Gearing Chooser'!$G$4*$H56/'Gearing Chooser'!$E$4</f>
        <v>67.78430854212165</v>
      </c>
      <c r="M56" s="25">
        <f>'Gearing Chooser'!$G$5*$H56/'Gearing Chooser'!$E$5</f>
        <v>92.81236092690503</v>
      </c>
      <c r="N56" s="25">
        <f>'Gearing Chooser'!$G$6*$H56/'Gearing Chooser'!$E$6</f>
        <v>120.65606920497655</v>
      </c>
      <c r="O56" s="25">
        <f>'Gearing Chooser'!$G$7*$H56/'Gearing Chooser'!$E$7</f>
        <v>163.0487421688872</v>
      </c>
      <c r="P56" s="25">
        <f>'Gearing Chooser'!$G$8*$H56/'Gearing Chooser'!$E$8</f>
        <v>241.31213840995306</v>
      </c>
      <c r="Q56" s="25"/>
    </row>
    <row r="57" spans="1:17" ht="12.75">
      <c r="A57" s="1" t="b">
        <f>IF(AND(Matrix!$H58&gt;='Gearing Chooser'!$D$3,Matrix!$H58&lt;='Gearing Chooser'!$E$3),TRUE)</f>
        <v>0</v>
      </c>
      <c r="B57" s="1" t="b">
        <f>IF(AND(Matrix!$H58&gt;='Gearing Chooser'!$D$4,Matrix!$H58&lt;='Gearing Chooser'!$E$4),TRUE)</f>
        <v>0</v>
      </c>
      <c r="C57" s="1" t="b">
        <f>IF(AND(Matrix!$H58&gt;='Gearing Chooser'!$D$5,Matrix!$H58&lt;='Gearing Chooser'!$E$5),TRUE)</f>
        <v>0</v>
      </c>
      <c r="D57" s="1" t="b">
        <f>IF(AND(Matrix!$H58&gt;='Gearing Chooser'!$D$6,Matrix!$H58&lt;='Gearing Chooser'!$E$6),TRUE)</f>
        <v>0</v>
      </c>
      <c r="E57" s="1" t="b">
        <f>IF(AND(Matrix!$H58&gt;='Gearing Chooser'!$D$7,Matrix!$H58&lt;='Gearing Chooser'!$E$7),TRUE)</f>
        <v>0</v>
      </c>
      <c r="F57" s="1" t="b">
        <f>IF(AND(Matrix!$H58&gt;='Gearing Chooser'!$D$8,Matrix!$H58&lt;='Gearing Chooser'!$E$8),TRUE)</f>
        <v>0</v>
      </c>
      <c r="H57">
        <v>6150</v>
      </c>
      <c r="I57" s="16">
        <f>(Matrix!W$28*$H57^5)+(Matrix!W$27*$H57^4)+(Matrix!W$26*$H57^3)+(Matrix!W$25*$H57^2)+(Matrix!W$24*$H57)+(Matrix!W$23)</f>
        <v>282.22303224999996</v>
      </c>
      <c r="J57" s="2">
        <f t="shared" si="0"/>
        <v>330.47822702541885</v>
      </c>
      <c r="K57" s="25">
        <f>'Gearing Chooser'!$G$3*$H57/'Gearing Chooser'!$E$3</f>
        <v>45.73122307473226</v>
      </c>
      <c r="L57" s="25">
        <f>'Gearing Chooser'!$G$4*$H57/'Gearing Chooser'!$E$4</f>
        <v>68.33991762853249</v>
      </c>
      <c r="M57" s="25">
        <f>'Gearing Chooser'!$G$5*$H57/'Gearing Chooser'!$E$5</f>
        <v>93.57311798368293</v>
      </c>
      <c r="N57" s="25">
        <f>'Gearing Chooser'!$G$6*$H57/'Gearing Chooser'!$E$6</f>
        <v>121.64505337878784</v>
      </c>
      <c r="O57" s="25">
        <f>'Gearing Chooser'!$G$7*$H57/'Gearing Chooser'!$E$7</f>
        <v>164.3852072686322</v>
      </c>
      <c r="P57" s="25">
        <f>'Gearing Chooser'!$G$8*$H57/'Gearing Chooser'!$E$8</f>
        <v>243.29010675757567</v>
      </c>
      <c r="Q57" s="25"/>
    </row>
    <row r="58" spans="1:17" ht="12.75">
      <c r="A58" s="1" t="b">
        <f>IF(AND(Matrix!$H59&gt;='Gearing Chooser'!$D$3,Matrix!$H59&lt;='Gearing Chooser'!$E$3),TRUE)</f>
        <v>0</v>
      </c>
      <c r="B58" s="1" t="b">
        <f>IF(AND(Matrix!$H59&gt;='Gearing Chooser'!$D$4,Matrix!$H59&lt;='Gearing Chooser'!$E$4),TRUE)</f>
        <v>0</v>
      </c>
      <c r="C58" s="1" t="b">
        <f>IF(AND(Matrix!$H59&gt;='Gearing Chooser'!$D$5,Matrix!$H59&lt;='Gearing Chooser'!$E$5),TRUE)</f>
        <v>0</v>
      </c>
      <c r="D58" s="1" t="b">
        <f>IF(AND(Matrix!$H59&gt;='Gearing Chooser'!$D$6,Matrix!$H59&lt;='Gearing Chooser'!$E$6),TRUE)</f>
        <v>0</v>
      </c>
      <c r="E58" s="1" t="b">
        <f>IF(AND(Matrix!$H59&gt;='Gearing Chooser'!$D$7,Matrix!$H59&lt;='Gearing Chooser'!$E$7),TRUE)</f>
        <v>0</v>
      </c>
      <c r="F58" s="1" t="b">
        <f>IF(AND(Matrix!$H59&gt;='Gearing Chooser'!$D$8,Matrix!$H59&lt;='Gearing Chooser'!$E$8),TRUE)</f>
        <v>0</v>
      </c>
      <c r="H58" s="1">
        <v>6200</v>
      </c>
      <c r="I58" s="16">
        <f>(Matrix!W$28*$H58^5)+(Matrix!W$27*$H58^4)+(Matrix!W$26*$H58^3)+(Matrix!W$25*$H58^2)+(Matrix!W$24*$H58)+(Matrix!W$23)</f>
        <v>272.98393600000054</v>
      </c>
      <c r="J58" s="2">
        <f t="shared" si="0"/>
        <v>322.25826412795186</v>
      </c>
      <c r="K58" s="25">
        <f>'Gearing Chooser'!$G$3*$H58/'Gearing Chooser'!$E$3</f>
        <v>46.10302163631545</v>
      </c>
      <c r="L58" s="25">
        <f>'Gearing Chooser'!$G$4*$H58/'Gearing Chooser'!$E$4</f>
        <v>68.89552671494333</v>
      </c>
      <c r="M58" s="25">
        <f>'Gearing Chooser'!$G$5*$H58/'Gearing Chooser'!$E$5</f>
        <v>94.33387504046084</v>
      </c>
      <c r="N58" s="25">
        <f>'Gearing Chooser'!$G$6*$H58/'Gearing Chooser'!$E$6</f>
        <v>122.6340375525991</v>
      </c>
      <c r="O58" s="25">
        <f>'Gearing Chooser'!$G$7*$H58/'Gearing Chooser'!$E$7</f>
        <v>165.72167236837717</v>
      </c>
      <c r="P58" s="25">
        <f>'Gearing Chooser'!$G$8*$H58/'Gearing Chooser'!$E$8</f>
        <v>245.26807510519822</v>
      </c>
      <c r="Q58" s="25"/>
    </row>
    <row r="59" spans="1:17" ht="12.75">
      <c r="A59" s="1" t="b">
        <f>IF(AND(Matrix!$H60&gt;='Gearing Chooser'!$D$3,Matrix!$H60&lt;='Gearing Chooser'!$E$3),TRUE)</f>
        <v>0</v>
      </c>
      <c r="B59" s="1" t="b">
        <f>IF(AND(Matrix!$H60&gt;='Gearing Chooser'!$D$4,Matrix!$H60&lt;='Gearing Chooser'!$E$4),TRUE)</f>
        <v>0</v>
      </c>
      <c r="C59" s="1" t="b">
        <f>IF(AND(Matrix!$H60&gt;='Gearing Chooser'!$D$5,Matrix!$H60&lt;='Gearing Chooser'!$E$5),TRUE)</f>
        <v>0</v>
      </c>
      <c r="D59" s="1" t="b">
        <f>IF(AND(Matrix!$H60&gt;='Gearing Chooser'!$D$6,Matrix!$H60&lt;='Gearing Chooser'!$E$6),TRUE)</f>
        <v>0</v>
      </c>
      <c r="E59" s="1" t="b">
        <f>IF(AND(Matrix!$H60&gt;='Gearing Chooser'!$D$7,Matrix!$H60&lt;='Gearing Chooser'!$E$7),TRUE)</f>
        <v>0</v>
      </c>
      <c r="F59" s="1" t="b">
        <f>IF(AND(Matrix!$H60&gt;='Gearing Chooser'!$D$8,Matrix!$H60&lt;='Gearing Chooser'!$E$8),TRUE)</f>
        <v>0</v>
      </c>
      <c r="H59">
        <v>6250</v>
      </c>
      <c r="I59" s="16">
        <f>(Matrix!W$28*$H59^5)+(Matrix!W$27*$H59^4)+(Matrix!W$26*$H59^3)+(Matrix!W$25*$H59^2)+(Matrix!W$24*$H59)+(Matrix!W$23)</f>
        <v>263.62890625</v>
      </c>
      <c r="J59" s="2">
        <f t="shared" si="0"/>
        <v>313.7244219464014</v>
      </c>
      <c r="K59" s="25">
        <f>'Gearing Chooser'!$G$3*$H59/'Gearing Chooser'!$E$3</f>
        <v>46.474820197898644</v>
      </c>
      <c r="L59" s="25">
        <f>'Gearing Chooser'!$G$4*$H59/'Gearing Chooser'!$E$4</f>
        <v>69.45113580135416</v>
      </c>
      <c r="M59" s="25">
        <f>'Gearing Chooser'!$G$5*$H59/'Gearing Chooser'!$E$5</f>
        <v>95.09463209723874</v>
      </c>
      <c r="N59" s="25">
        <f>'Gearing Chooser'!$G$6*$H59/'Gearing Chooser'!$E$6</f>
        <v>123.62302172641039</v>
      </c>
      <c r="O59" s="25">
        <f>'Gearing Chooser'!$G$7*$H59/'Gearing Chooser'!$E$7</f>
        <v>167.05813746812214</v>
      </c>
      <c r="P59" s="25">
        <f>'Gearing Chooser'!$G$8*$H59/'Gearing Chooser'!$E$8</f>
        <v>247.24604345282077</v>
      </c>
      <c r="Q59" s="25"/>
    </row>
    <row r="60" spans="1:17" ht="12.75">
      <c r="A60" s="1" t="b">
        <f>IF(AND(Matrix!$H61&gt;='Gearing Chooser'!$D$3,Matrix!$H61&lt;='Gearing Chooser'!$E$3),TRUE)</f>
        <v>0</v>
      </c>
      <c r="B60" s="1" t="b">
        <f>IF(AND(Matrix!$H61&gt;='Gearing Chooser'!$D$4,Matrix!$H61&lt;='Gearing Chooser'!$E$4),TRUE)</f>
        <v>0</v>
      </c>
      <c r="C60" s="1" t="b">
        <f>IF(AND(Matrix!$H61&gt;='Gearing Chooser'!$D$5,Matrix!$H61&lt;='Gearing Chooser'!$E$5),TRUE)</f>
        <v>0</v>
      </c>
      <c r="D60" s="1" t="b">
        <f>IF(AND(Matrix!$H61&gt;='Gearing Chooser'!$D$6,Matrix!$H61&lt;='Gearing Chooser'!$E$6),TRUE)</f>
        <v>0</v>
      </c>
      <c r="E60" s="1" t="b">
        <f>IF(AND(Matrix!$H61&gt;='Gearing Chooser'!$D$7,Matrix!$H61&lt;='Gearing Chooser'!$E$7),TRUE)</f>
        <v>0</v>
      </c>
      <c r="F60" s="1" t="b">
        <f>IF(AND(Matrix!$H61&gt;='Gearing Chooser'!$D$8,Matrix!$H61&lt;='Gearing Chooser'!$E$8),TRUE)</f>
        <v>0</v>
      </c>
      <c r="H60" s="1">
        <v>6300</v>
      </c>
      <c r="I60" s="16">
        <f>(Matrix!W$28*$H60^5)+(Matrix!W$27*$H60^4)+(Matrix!W$26*$H60^3)+(Matrix!W$25*$H60^2)+(Matrix!W$24*$H60)+(Matrix!W$23)</f>
        <v>254.16703600000073</v>
      </c>
      <c r="J60" s="2">
        <f t="shared" si="0"/>
        <v>304.8842968012195</v>
      </c>
      <c r="K60" s="25">
        <f>'Gearing Chooser'!$G$3*$H60/'Gearing Chooser'!$E$3</f>
        <v>46.846618759481835</v>
      </c>
      <c r="L60" s="25">
        <f>'Gearing Chooser'!$G$4*$H60/'Gearing Chooser'!$E$4</f>
        <v>70.00674488776498</v>
      </c>
      <c r="M60" s="25">
        <f>'Gearing Chooser'!$G$5*$H60/'Gearing Chooser'!$E$5</f>
        <v>95.85538915401665</v>
      </c>
      <c r="N60" s="25">
        <f>'Gearing Chooser'!$G$6*$H60/'Gearing Chooser'!$E$6</f>
        <v>124.61200590022167</v>
      </c>
      <c r="O60" s="25">
        <f>'Gearing Chooser'!$G$7*$H60/'Gearing Chooser'!$E$7</f>
        <v>168.39460256786714</v>
      </c>
      <c r="P60" s="25">
        <f>'Gearing Chooser'!$G$8*$H60/'Gearing Chooser'!$E$8</f>
        <v>249.22401180044335</v>
      </c>
      <c r="Q60" s="25"/>
    </row>
    <row r="61" spans="1:17" ht="12.75">
      <c r="A61" s="1" t="b">
        <f>IF(AND(Matrix!$H62&gt;='Gearing Chooser'!$D$3,Matrix!$H62&lt;='Gearing Chooser'!$E$3),TRUE)</f>
        <v>0</v>
      </c>
      <c r="B61" s="1" t="b">
        <f>IF(AND(Matrix!$H62&gt;='Gearing Chooser'!$D$4,Matrix!$H62&lt;='Gearing Chooser'!$E$4),TRUE)</f>
        <v>0</v>
      </c>
      <c r="C61" s="1" t="b">
        <f>IF(AND(Matrix!$H62&gt;='Gearing Chooser'!$D$5,Matrix!$H62&lt;='Gearing Chooser'!$E$5),TRUE)</f>
        <v>0</v>
      </c>
      <c r="D61" s="1" t="b">
        <f>IF(AND(Matrix!$H62&gt;='Gearing Chooser'!$D$6,Matrix!$H62&lt;='Gearing Chooser'!$E$6),TRUE)</f>
        <v>0</v>
      </c>
      <c r="E61" s="1" t="b">
        <f>IF(AND(Matrix!$H62&gt;='Gearing Chooser'!$D$7,Matrix!$H62&lt;='Gearing Chooser'!$E$7),TRUE)</f>
        <v>0</v>
      </c>
      <c r="F61" s="1" t="b">
        <f>IF(AND(Matrix!$H62&gt;='Gearing Chooser'!$D$8,Matrix!$H62&lt;='Gearing Chooser'!$E$8),TRUE)</f>
        <v>0</v>
      </c>
      <c r="H61">
        <v>6350</v>
      </c>
      <c r="I61" s="16">
        <f>(Matrix!W$28*$H61^5)+(Matrix!W$27*$H61^4)+(Matrix!W$26*$H61^3)+(Matrix!W$25*$H61^2)+(Matrix!W$24*$H61)+(Matrix!W$23)</f>
        <v>244.6078322500016</v>
      </c>
      <c r="J61" s="2">
        <f t="shared" si="0"/>
        <v>295.7463318331131</v>
      </c>
      <c r="K61" s="25">
        <f>'Gearing Chooser'!$G$3*$H61/'Gearing Chooser'!$E$3</f>
        <v>47.218417321065026</v>
      </c>
      <c r="L61" s="25">
        <f>'Gearing Chooser'!$G$4*$H61/'Gearing Chooser'!$E$4</f>
        <v>70.56235397417582</v>
      </c>
      <c r="M61" s="25">
        <f>'Gearing Chooser'!$G$5*$H61/'Gearing Chooser'!$E$5</f>
        <v>96.61614621079457</v>
      </c>
      <c r="N61" s="25">
        <f>'Gearing Chooser'!$G$6*$H61/'Gearing Chooser'!$E$6</f>
        <v>125.60099007403295</v>
      </c>
      <c r="O61" s="25">
        <f>'Gearing Chooser'!$G$7*$H61/'Gearing Chooser'!$E$7</f>
        <v>169.7310676676121</v>
      </c>
      <c r="P61" s="25">
        <f>'Gearing Chooser'!$G$8*$H61/'Gearing Chooser'!$E$8</f>
        <v>251.20198014806593</v>
      </c>
      <c r="Q61" s="25"/>
    </row>
    <row r="62" spans="1:17" ht="12.75">
      <c r="A62" s="1" t="b">
        <f>IF(AND(Matrix!$H63&gt;='Gearing Chooser'!$D$3,Matrix!$H63&lt;='Gearing Chooser'!$E$3),TRUE)</f>
        <v>0</v>
      </c>
      <c r="B62" s="1" t="b">
        <f>IF(AND(Matrix!$H63&gt;='Gearing Chooser'!$D$4,Matrix!$H63&lt;='Gearing Chooser'!$E$4),TRUE)</f>
        <v>0</v>
      </c>
      <c r="C62" s="1" t="b">
        <f>IF(AND(Matrix!$H63&gt;='Gearing Chooser'!$D$5,Matrix!$H63&lt;='Gearing Chooser'!$E$5),TRUE)</f>
        <v>0</v>
      </c>
      <c r="D62" s="1" t="b">
        <f>IF(AND(Matrix!$H63&gt;='Gearing Chooser'!$D$6,Matrix!$H63&lt;='Gearing Chooser'!$E$6),TRUE)</f>
        <v>0</v>
      </c>
      <c r="E62" s="1" t="b">
        <f>IF(AND(Matrix!$H63&gt;='Gearing Chooser'!$D$7,Matrix!$H63&lt;='Gearing Chooser'!$E$7),TRUE)</f>
        <v>0</v>
      </c>
      <c r="F62" s="1" t="b">
        <f>IF(AND(Matrix!$H63&gt;='Gearing Chooser'!$D$8,Matrix!$H63&lt;='Gearing Chooser'!$E$8),TRUE)</f>
        <v>0</v>
      </c>
      <c r="H62" s="1">
        <v>6400</v>
      </c>
      <c r="I62" s="16">
        <f>(Matrix!W$28*$H62^5)+(Matrix!W$27*$H62^4)+(Matrix!W$26*$H62^3)+(Matrix!W$25*$H62^2)+(Matrix!W$24*$H62)+(Matrix!W$23)</f>
        <v>234.9612160000006</v>
      </c>
      <c r="J62" s="2">
        <f t="shared" si="0"/>
        <v>286.31983670982555</v>
      </c>
      <c r="K62" s="25">
        <f>'Gearing Chooser'!$G$3*$H62/'Gearing Chooser'!$E$3</f>
        <v>47.5902158826482</v>
      </c>
      <c r="L62" s="25">
        <f>'Gearing Chooser'!$G$4*$H62/'Gearing Chooser'!$E$4</f>
        <v>71.11796306058666</v>
      </c>
      <c r="M62" s="25">
        <f>'Gearing Chooser'!$G$5*$H62/'Gearing Chooser'!$E$5</f>
        <v>97.37690326757249</v>
      </c>
      <c r="N62" s="25">
        <f>'Gearing Chooser'!$G$6*$H62/'Gearing Chooser'!$E$6</f>
        <v>126.58997424784424</v>
      </c>
      <c r="O62" s="25">
        <f>'Gearing Chooser'!$G$7*$H62/'Gearing Chooser'!$E$7</f>
        <v>171.06753276735708</v>
      </c>
      <c r="P62" s="25">
        <f>'Gearing Chooser'!$G$8*$H62/'Gearing Chooser'!$E$8</f>
        <v>253.1799484956885</v>
      </c>
      <c r="Q62" s="25"/>
    </row>
    <row r="63" spans="1:17" ht="12.75">
      <c r="A63" s="1" t="b">
        <f>IF(AND(Matrix!$H64&gt;='Gearing Chooser'!$D$3,Matrix!$H64&lt;='Gearing Chooser'!$E$3),TRUE)</f>
        <v>0</v>
      </c>
      <c r="B63" s="1" t="b">
        <f>IF(AND(Matrix!$H64&gt;='Gearing Chooser'!$D$4,Matrix!$H64&lt;='Gearing Chooser'!$E$4),TRUE)</f>
        <v>0</v>
      </c>
      <c r="C63" s="1" t="b">
        <f>IF(AND(Matrix!$H64&gt;='Gearing Chooser'!$D$5,Matrix!$H64&lt;='Gearing Chooser'!$E$5),TRUE)</f>
        <v>0</v>
      </c>
      <c r="D63" s="1" t="b">
        <f>IF(AND(Matrix!$H64&gt;='Gearing Chooser'!$D$6,Matrix!$H64&lt;='Gearing Chooser'!$E$6),TRUE)</f>
        <v>0</v>
      </c>
      <c r="E63" s="1" t="b">
        <f>IF(AND(Matrix!$H64&gt;='Gearing Chooser'!$D$7,Matrix!$H64&lt;='Gearing Chooser'!$E$7),TRUE)</f>
        <v>0</v>
      </c>
      <c r="F63" s="1" t="b">
        <f>IF(AND(Matrix!$H64&gt;='Gearing Chooser'!$D$8,Matrix!$H64&lt;='Gearing Chooser'!$E$8),TRUE)</f>
        <v>0</v>
      </c>
      <c r="H63">
        <v>6450</v>
      </c>
      <c r="I63" s="16">
        <f>(Matrix!W$28*$H63^5)+(Matrix!W$27*$H63^4)+(Matrix!W$26*$H63^3)+(Matrix!W$25*$H63^2)+(Matrix!W$24*$H63)+(Matrix!W$23)</f>
        <v>225.23752225000044</v>
      </c>
      <c r="J63" s="2">
        <f t="shared" si="0"/>
        <v>276.6150073329213</v>
      </c>
      <c r="K63" s="25">
        <f>'Gearing Chooser'!$G$3*$H63/'Gearing Chooser'!$E$3</f>
        <v>47.9620144442314</v>
      </c>
      <c r="L63" s="25">
        <f>'Gearing Chooser'!$G$4*$H63/'Gearing Chooser'!$E$4</f>
        <v>71.67357214699749</v>
      </c>
      <c r="M63" s="25">
        <f>'Gearing Chooser'!$G$5*$H63/'Gearing Chooser'!$E$5</f>
        <v>98.13766032435038</v>
      </c>
      <c r="N63" s="25">
        <f>'Gearing Chooser'!$G$6*$H63/'Gearing Chooser'!$E$6</f>
        <v>127.57895842165553</v>
      </c>
      <c r="O63" s="25">
        <f>'Gearing Chooser'!$G$7*$H63/'Gearing Chooser'!$E$7</f>
        <v>172.40399786710208</v>
      </c>
      <c r="P63" s="25">
        <f>'Gearing Chooser'!$G$8*$H63/'Gearing Chooser'!$E$8</f>
        <v>255.15791684331106</v>
      </c>
      <c r="Q63" s="25"/>
    </row>
    <row r="64" spans="1:17" ht="12.75">
      <c r="A64" s="1" t="b">
        <f>IF(AND(Matrix!$H65&gt;='Gearing Chooser'!$D$3,Matrix!$H65&lt;='Gearing Chooser'!$E$3),TRUE)</f>
        <v>0</v>
      </c>
      <c r="B64" s="1" t="b">
        <f>IF(AND(Matrix!$H65&gt;='Gearing Chooser'!$D$4,Matrix!$H65&lt;='Gearing Chooser'!$E$4),TRUE)</f>
        <v>0</v>
      </c>
      <c r="C64" s="1" t="b">
        <f>IF(AND(Matrix!$H65&gt;='Gearing Chooser'!$D$5,Matrix!$H65&lt;='Gearing Chooser'!$E$5),TRUE)</f>
        <v>0</v>
      </c>
      <c r="D64" s="1" t="b">
        <f>IF(AND(Matrix!$H65&gt;='Gearing Chooser'!$D$6,Matrix!$H65&lt;='Gearing Chooser'!$E$6),TRUE)</f>
        <v>0</v>
      </c>
      <c r="E64" s="1" t="b">
        <f>IF(AND(Matrix!$H65&gt;='Gearing Chooser'!$D$7,Matrix!$H65&lt;='Gearing Chooser'!$E$7),TRUE)</f>
        <v>0</v>
      </c>
      <c r="F64" s="1" t="b">
        <f>IF(AND(Matrix!$H65&gt;='Gearing Chooser'!$D$8,Matrix!$H65&lt;='Gearing Chooser'!$E$8),TRUE)</f>
        <v>0</v>
      </c>
      <c r="H64" s="1">
        <v>6500</v>
      </c>
      <c r="I64" s="16">
        <f>(Matrix!W$28*$H64^5)+(Matrix!W$27*$H64^4)+(Matrix!W$26*$H64^3)+(Matrix!W$25*$H64^2)+(Matrix!W$24*$H64)+(Matrix!W$23)</f>
        <v>215.44750000000113</v>
      </c>
      <c r="J64" s="2">
        <f t="shared" si="0"/>
        <v>266.64294554455586</v>
      </c>
      <c r="K64" s="25">
        <f>'Gearing Chooser'!$G$3*$H64/'Gearing Chooser'!$E$3</f>
        <v>48.33381300581459</v>
      </c>
      <c r="L64" s="25">
        <f>'Gearing Chooser'!$G$4*$H64/'Gearing Chooser'!$E$4</f>
        <v>72.22918123340831</v>
      </c>
      <c r="M64" s="25">
        <f>'Gearing Chooser'!$G$5*$H64/'Gearing Chooser'!$E$5</f>
        <v>98.8984173811283</v>
      </c>
      <c r="N64" s="25">
        <f>'Gearing Chooser'!$G$6*$H64/'Gearing Chooser'!$E$6</f>
        <v>128.5679425954668</v>
      </c>
      <c r="O64" s="25">
        <f>'Gearing Chooser'!$G$7*$H64/'Gearing Chooser'!$E$7</f>
        <v>173.74046296684705</v>
      </c>
      <c r="P64" s="25">
        <f>'Gearing Chooser'!$G$8*$H64/'Gearing Chooser'!$E$8</f>
        <v>257.1358851909336</v>
      </c>
      <c r="Q64" s="25"/>
    </row>
  </sheetData>
  <mergeCells count="3">
    <mergeCell ref="R23:T23"/>
    <mergeCell ref="R1:U1"/>
    <mergeCell ref="R3:X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dc:creator>
  <cp:keywords/>
  <dc:description/>
  <cp:lastModifiedBy>Andris</cp:lastModifiedBy>
  <dcterms:created xsi:type="dcterms:W3CDTF">2001-06-15T03:24:52Z</dcterms:created>
  <dcterms:modified xsi:type="dcterms:W3CDTF">2005-10-26T13:01:55Z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